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929" firstSheet="4" activeTab="9"/>
  </bookViews>
  <sheets>
    <sheet name="Manpower Status" sheetId="1" r:id="rId1"/>
    <sheet name="Salary &amp; Wages" sheetId="2" r:id="rId2"/>
    <sheet name="Overtime Cost Analysis" sheetId="3" r:id="rId3"/>
    <sheet name="Loans &amp; Advances" sheetId="4" r:id="rId4"/>
    <sheet name="Employee Turnover" sheetId="5" r:id="rId5"/>
    <sheet name="Welfare Expenses" sheetId="6" r:id="rId6"/>
    <sheet name="Statutory Details" sheetId="7" r:id="rId7"/>
    <sheet name="Greivences Redressal " sheetId="8" r:id="rId8"/>
    <sheet name="Desciplinary Action" sheetId="9" r:id="rId9"/>
    <sheet name="Developmental Work" sheetId="10" r:id="rId10"/>
  </sheets>
  <definedNames>
    <definedName name="_xlnm.Print_Area" localSheetId="4">'Employee Turnover'!$A$5:$L$31</definedName>
    <definedName name="_xlnm.Print_Area" localSheetId="3">'Loans &amp; Advances'!$A$5:$L$24</definedName>
    <definedName name="_xlnm.Print_Area" localSheetId="0">'Manpower Status'!$A$5:$K$28</definedName>
  </definedNames>
  <calcPr fullCalcOnLoad="1"/>
</workbook>
</file>

<file path=xl/comments2.xml><?xml version="1.0" encoding="utf-8"?>
<comments xmlns="http://schemas.openxmlformats.org/spreadsheetml/2006/main">
  <authors>
    <author>ACCOUNTS</author>
  </authors>
  <commentList>
    <comment ref="J12" authorId="0">
      <text>
        <r>
          <rPr>
            <b/>
            <sz val="8"/>
            <rFont val="Tahoma"/>
            <family val="0"/>
          </rPr>
          <t>NIKHIL:</t>
        </r>
        <r>
          <rPr>
            <sz val="8"/>
            <rFont val="Tahoma"/>
            <family val="0"/>
          </rPr>
          <t xml:space="preserve">
HOUSE KEEPING &amp; SECURITY </t>
        </r>
      </text>
    </comment>
  </commentList>
</comments>
</file>

<file path=xl/sharedStrings.xml><?xml version="1.0" encoding="utf-8"?>
<sst xmlns="http://schemas.openxmlformats.org/spreadsheetml/2006/main" count="290" uniqueCount="179">
  <si>
    <t>SR. NO</t>
  </si>
  <si>
    <t>DEPARTMENT</t>
  </si>
  <si>
    <t xml:space="preserve">Resigning Report </t>
  </si>
  <si>
    <t>Joining Report</t>
  </si>
  <si>
    <t>Sr. No</t>
  </si>
  <si>
    <t xml:space="preserve">Name </t>
  </si>
  <si>
    <t>Date of Joining</t>
  </si>
  <si>
    <t xml:space="preserve">Department </t>
  </si>
  <si>
    <t>Category</t>
  </si>
  <si>
    <t>Turnover Ratio</t>
  </si>
  <si>
    <t>Description</t>
  </si>
  <si>
    <t>Amount</t>
  </si>
  <si>
    <t>Remarks</t>
  </si>
  <si>
    <t xml:space="preserve">Description </t>
  </si>
  <si>
    <t xml:space="preserve">Action Taken </t>
  </si>
  <si>
    <t xml:space="preserve">Remarks </t>
  </si>
  <si>
    <t>HEAD COUNT</t>
  </si>
  <si>
    <t>Sr. No.</t>
  </si>
  <si>
    <t xml:space="preserve">Category </t>
  </si>
  <si>
    <t>Department</t>
  </si>
  <si>
    <t>OT Hrs</t>
  </si>
  <si>
    <t>Employee Name</t>
  </si>
  <si>
    <t xml:space="preserve">Amount </t>
  </si>
  <si>
    <t xml:space="preserve">Recovered </t>
  </si>
  <si>
    <t>Outstanding</t>
  </si>
  <si>
    <t>CATEGORY</t>
  </si>
  <si>
    <t>Salary &amp; Wages Report</t>
  </si>
  <si>
    <t>Permanent</t>
  </si>
  <si>
    <t>Temporary</t>
  </si>
  <si>
    <t>Trainees</t>
  </si>
  <si>
    <t xml:space="preserve">Total </t>
  </si>
  <si>
    <t>Overtime Cost Analysis Report</t>
  </si>
  <si>
    <t xml:space="preserve">Permanent Employees </t>
  </si>
  <si>
    <t>Temporary Employees</t>
  </si>
  <si>
    <t>Total Employee Strength</t>
  </si>
  <si>
    <t>MANPOWER STATUS REPORT For Month of June 09</t>
  </si>
  <si>
    <t>Employee Turnover Report</t>
  </si>
  <si>
    <t>Employee Welfare Expenses</t>
  </si>
  <si>
    <t>Document Details</t>
  </si>
  <si>
    <t>Received Date</t>
  </si>
  <si>
    <t>Desciplinary Action Report</t>
  </si>
  <si>
    <t>Greviences Redressal Mechanism</t>
  </si>
  <si>
    <t>Operations</t>
  </si>
  <si>
    <t>Allied Staff</t>
  </si>
  <si>
    <t>HR &amp; Admin</t>
  </si>
  <si>
    <t>IT</t>
  </si>
  <si>
    <t>Finance &amp; Accounts</t>
  </si>
  <si>
    <t>Excise</t>
  </si>
  <si>
    <t>Purchase</t>
  </si>
  <si>
    <t>Logistics</t>
  </si>
  <si>
    <t>QA &amp; R&amp;D</t>
  </si>
  <si>
    <t>Production</t>
  </si>
  <si>
    <t>Maintenance</t>
  </si>
  <si>
    <t>Forklift</t>
  </si>
  <si>
    <t xml:space="preserve">Sheet Cutting </t>
  </si>
  <si>
    <t xml:space="preserve">Wrapping </t>
  </si>
  <si>
    <t>Rotocure</t>
  </si>
  <si>
    <t>Calender</t>
  </si>
  <si>
    <t xml:space="preserve">Marketing </t>
  </si>
  <si>
    <t>Export &amp; Import</t>
  </si>
  <si>
    <t>Stores</t>
  </si>
  <si>
    <t>Despatch</t>
  </si>
  <si>
    <t>Mixing &amp; Banbury</t>
  </si>
  <si>
    <t xml:space="preserve">Operations </t>
  </si>
  <si>
    <t>PERMANENT</t>
  </si>
  <si>
    <t>TEMPORARY</t>
  </si>
  <si>
    <t>Date of Leaving</t>
  </si>
  <si>
    <t>Developmental Work Details</t>
  </si>
  <si>
    <t>Statutory Details</t>
  </si>
  <si>
    <t xml:space="preserve"> </t>
  </si>
  <si>
    <t>Loans</t>
  </si>
  <si>
    <t>Interest</t>
  </si>
  <si>
    <t>Advances</t>
  </si>
  <si>
    <t>Kumarsen Mohite</t>
  </si>
  <si>
    <t>Pramod Gaikwad</t>
  </si>
  <si>
    <t>Ravindra Gurav</t>
  </si>
  <si>
    <t>ERP</t>
  </si>
  <si>
    <t>B Staff</t>
  </si>
  <si>
    <t>A Staff</t>
  </si>
  <si>
    <t>Yuvraj Jagtap</t>
  </si>
  <si>
    <t>Nilesh Ithape</t>
  </si>
  <si>
    <t>QA</t>
  </si>
  <si>
    <t>Deduction of 2 PLs</t>
  </si>
  <si>
    <t>Warning Letters issued to all concerned employees</t>
  </si>
  <si>
    <t>Lunch &amp; Tea Allowance Company Employees</t>
  </si>
  <si>
    <t>Lunch &amp; Tea Allowance Contract Employees</t>
  </si>
  <si>
    <t>Consultancy Charges</t>
  </si>
  <si>
    <t>Cost</t>
  </si>
  <si>
    <t>Lunch &amp; Tea</t>
  </si>
  <si>
    <t>TOTAL</t>
  </si>
  <si>
    <t>Banbury &amp; Mixing Mill</t>
  </si>
  <si>
    <t>Admin</t>
  </si>
  <si>
    <t>Press</t>
  </si>
  <si>
    <t>Sanding</t>
  </si>
  <si>
    <t>Wrapping</t>
  </si>
  <si>
    <t>Miscellanious</t>
  </si>
  <si>
    <t>Note :- The cost includes company roll &amp; contract employees</t>
  </si>
  <si>
    <t>Total OT Cost</t>
  </si>
  <si>
    <t>Total OT Hrs</t>
  </si>
  <si>
    <t>Suspension for 8 days</t>
  </si>
  <si>
    <t>Lab B J Pandit found sleeping in Lab during night shift</t>
  </si>
  <si>
    <t>Sheet Cutting &amp; QA Improper size cutting for Mazgaon Order</t>
  </si>
  <si>
    <t xml:space="preserve">Concerned Authority </t>
  </si>
  <si>
    <t>Mode of Compliance</t>
  </si>
  <si>
    <t>Frequency</t>
  </si>
  <si>
    <t>Valid Upto</t>
  </si>
  <si>
    <t>Status</t>
  </si>
  <si>
    <t>Factory License</t>
  </si>
  <si>
    <t>Industrial Health &amp; safety</t>
  </si>
  <si>
    <t>Photocopy &amp; Form to Submit</t>
  </si>
  <si>
    <t>Air/ Water Consent</t>
  </si>
  <si>
    <t>MPCB Kalyan</t>
  </si>
  <si>
    <t>Form 1 &amp; Photocopy to Submit</t>
  </si>
  <si>
    <t xml:space="preserve">Annual </t>
  </si>
  <si>
    <t>CETP (Membership Certificate)</t>
  </si>
  <si>
    <t>Dombivli Common Effluent Treatment Plant</t>
  </si>
  <si>
    <t>Photocopy of Existing Membership &amp; MPCB Consent</t>
  </si>
  <si>
    <t>LDO / Oil Storage license</t>
  </si>
  <si>
    <t>Chief Controller of Explosives, (Nagpur) Petroleum &amp; Explosives Safety organization, Belapur, Navi Mumbai</t>
  </si>
  <si>
    <t>Application to be submited for renewal along with the approved drawings and competent person certificate</t>
  </si>
  <si>
    <t>Certificate for the use of Boiler</t>
  </si>
  <si>
    <t>The Director, Directorate of Steam Boiler Department</t>
  </si>
  <si>
    <t>Certificate of Registration of Consumer</t>
  </si>
  <si>
    <t>Controller of Rationing &amp; Director or Civil Supplies Mumbai</t>
  </si>
  <si>
    <t>Final No Objection Certificate from MIDC</t>
  </si>
  <si>
    <t>Chief Fire Officer &amp; Fire Advisor, MIDC, Andheri</t>
  </si>
  <si>
    <t>Inspection to be carried out by Regional Office and report to be sent to Andheri by Inspecting officer.</t>
  </si>
  <si>
    <t>Applied for inspection and renewal of NOC. Diesel operated pump is mandatory as per Mr. Kapse</t>
  </si>
  <si>
    <t>Provisional No Objection Certificate from MIDC</t>
  </si>
  <si>
    <t xml:space="preserve">New Application to be submited </t>
  </si>
  <si>
    <t>New Application to be submited after completion of work. Letter for extension of PNOC up to March-09 is sent.</t>
  </si>
  <si>
    <t>Certificate of Registration issued by ALC, Kalyan</t>
  </si>
  <si>
    <t>Labour Commissioner Office, Kalyan</t>
  </si>
  <si>
    <t>Application to be submited for amendment of RC.</t>
  </si>
  <si>
    <t>Amendment to be done on completion of Daftary's work. Application submited for SM Entrp.</t>
  </si>
  <si>
    <t xml:space="preserve">Approval for storage of 17 KL of Furnace oil / LDO is obtained. Additional 15 KL storage approval to be obtained. </t>
  </si>
  <si>
    <t>Form VI to be submited on yearly basis No MR 11224</t>
  </si>
  <si>
    <t>Five years</t>
  </si>
  <si>
    <t>Manpower Short with Mixing Department</t>
  </si>
  <si>
    <t>Discussed the same with Mr. Bhane &amp; regular followup with Brijesh</t>
  </si>
  <si>
    <t>As per Mrs. Karmarkar madam</t>
  </si>
  <si>
    <t>Forkilft Driver Yogesh Damle regular Absentism</t>
  </si>
  <si>
    <t>Ganesh Gole</t>
  </si>
  <si>
    <t>Dinesh Shelar (3 Months Apprentice)</t>
  </si>
  <si>
    <t xml:space="preserve">Pradeep Shinde </t>
  </si>
  <si>
    <t>Production (Intermix)</t>
  </si>
  <si>
    <t>Franklin Thomas</t>
  </si>
  <si>
    <t>Manish Mhatre</t>
  </si>
  <si>
    <t>Sarvadnya Kulkarni</t>
  </si>
  <si>
    <t>Somnath Chaudhari</t>
  </si>
  <si>
    <t>Production (RC)</t>
  </si>
  <si>
    <t>Zamiruddin Mansoori</t>
  </si>
  <si>
    <t>Production (Calender)</t>
  </si>
  <si>
    <t>Prashant Kamble</t>
  </si>
  <si>
    <t>Production (Mixing)</t>
  </si>
  <si>
    <t>Surekha Sawant</t>
  </si>
  <si>
    <t>Prasad Mayekar</t>
  </si>
  <si>
    <t>Suhas Dangle</t>
  </si>
  <si>
    <t>Sagar Rane</t>
  </si>
  <si>
    <t>Sachin Mestry</t>
  </si>
  <si>
    <t>Amit Surve</t>
  </si>
  <si>
    <t>Jaffrudin Mansoori</t>
  </si>
  <si>
    <t>Harshal Gangurde</t>
  </si>
  <si>
    <t>Sharad Bochare</t>
  </si>
  <si>
    <t>Lokesh Kumar</t>
  </si>
  <si>
    <t>Total</t>
  </si>
  <si>
    <t>Set up Facelities for New Lab near Stores Completed</t>
  </si>
  <si>
    <t>Loans &amp; Advances Status</t>
  </si>
  <si>
    <t>Out Sourced</t>
  </si>
  <si>
    <t>Despatch &amp; Packing</t>
  </si>
  <si>
    <t>Forklift &amp; Truck</t>
  </si>
  <si>
    <t>Mixing, CS</t>
  </si>
  <si>
    <t>Lab &amp; QA</t>
  </si>
  <si>
    <t>Sales &amp; Marketing</t>
  </si>
  <si>
    <t>Contract Temporary</t>
  </si>
  <si>
    <t>Contract Permanent</t>
  </si>
  <si>
    <t xml:space="preserve">To apply in Nov 1st </t>
  </si>
  <si>
    <t>Lab &amp; Quality</t>
  </si>
  <si>
    <t>COMPANY NAME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</si>
</sst>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22"/>
      <name val="Britannic Bold"/>
      <family val="2"/>
    </font>
    <font>
      <b/>
      <sz val="2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9"/>
      <name val="Arial"/>
      <family val="2"/>
    </font>
    <font>
      <b/>
      <u val="single"/>
      <sz val="12"/>
      <color indexed="9"/>
      <name val="Arial"/>
      <family val="2"/>
    </font>
    <font>
      <b/>
      <sz val="22"/>
      <color indexed="56"/>
      <name val="Arial"/>
      <family val="2"/>
    </font>
    <font>
      <b/>
      <sz val="18"/>
      <color indexed="56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26"/>
      <color indexed="60"/>
      <name val="Britannic Bold"/>
      <family val="2"/>
    </font>
    <font>
      <b/>
      <sz val="20"/>
      <color indexed="56"/>
      <name val="Bodoni MT"/>
      <family val="1"/>
    </font>
    <font>
      <b/>
      <sz val="18"/>
      <color indexed="9"/>
      <name val="Arial"/>
      <family val="2"/>
    </font>
    <font>
      <b/>
      <sz val="22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b/>
      <sz val="12"/>
      <color theme="0"/>
      <name val="Arial"/>
      <family val="2"/>
    </font>
    <font>
      <b/>
      <u val="single"/>
      <sz val="12"/>
      <color theme="0"/>
      <name val="Arial"/>
      <family val="2"/>
    </font>
    <font>
      <b/>
      <sz val="22"/>
      <color theme="3" tint="-0.4999699890613556"/>
      <name val="Arial"/>
      <family val="2"/>
    </font>
    <font>
      <b/>
      <sz val="18"/>
      <color theme="3" tint="-0.4999699890613556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26"/>
      <color rgb="FFC00000"/>
      <name val="Britannic Bold"/>
      <family val="2"/>
    </font>
    <font>
      <b/>
      <sz val="20"/>
      <color theme="3" tint="-0.4999699890613556"/>
      <name val="Bodoni MT"/>
      <family val="1"/>
    </font>
    <font>
      <b/>
      <sz val="18"/>
      <color theme="0"/>
      <name val="Arial"/>
      <family val="2"/>
    </font>
    <font>
      <b/>
      <sz val="22"/>
      <color theme="4" tint="-0.4999699890613556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 style="thick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 style="thick"/>
      <right style="thin"/>
      <top/>
      <bottom style="hair"/>
    </border>
    <border>
      <left style="thin"/>
      <right style="thin"/>
      <top/>
      <bottom style="hair"/>
    </border>
    <border>
      <left style="thin"/>
      <right style="thick"/>
      <top/>
      <bottom style="hair"/>
    </border>
    <border>
      <left style="thin"/>
      <right style="thin"/>
      <top style="hair"/>
      <bottom/>
    </border>
    <border>
      <left style="thin"/>
      <right style="thick"/>
      <top style="hair"/>
      <bottom/>
    </border>
    <border>
      <left style="thick"/>
      <right style="thin"/>
      <top style="hair"/>
      <bottom/>
    </border>
    <border>
      <left style="thick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thick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 style="hair"/>
      <bottom style="medium"/>
    </border>
    <border>
      <left style="thick"/>
      <right style="thin"/>
      <top style="thick"/>
      <bottom style="thick"/>
    </border>
    <border>
      <left style="medium"/>
      <right style="medium"/>
      <top style="dotted"/>
      <bottom style="medium"/>
    </border>
    <border>
      <left style="medium"/>
      <right style="medium"/>
      <top/>
      <bottom style="dotted"/>
    </border>
    <border>
      <left style="medium"/>
      <right style="medium"/>
      <top style="dotted"/>
      <bottom style="dotted"/>
    </border>
    <border>
      <left style="medium"/>
      <right style="medium"/>
      <top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dashed"/>
      <bottom/>
    </border>
    <border>
      <left style="medium"/>
      <right style="medium"/>
      <top style="medium"/>
      <bottom style="dashed"/>
    </border>
    <border>
      <left style="medium"/>
      <right style="medium"/>
      <top style="hair"/>
      <bottom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 style="medium"/>
      <right style="medium"/>
      <top style="thick"/>
      <bottom style="hair"/>
    </border>
    <border>
      <left style="medium"/>
      <right style="thick"/>
      <top style="thick"/>
      <bottom style="hair"/>
    </border>
    <border>
      <left style="medium"/>
      <right style="thick"/>
      <top style="hair"/>
      <bottom style="hair"/>
    </border>
    <border>
      <left style="medium"/>
      <right style="thick"/>
      <top style="hair"/>
      <bottom/>
    </border>
    <border>
      <left/>
      <right style="thick"/>
      <top style="thick"/>
      <bottom style="thick"/>
    </border>
    <border>
      <left/>
      <right style="medium"/>
      <top style="thick"/>
      <bottom style="hair"/>
    </border>
    <border>
      <left/>
      <right style="medium"/>
      <top style="hair"/>
      <bottom style="hair"/>
    </border>
    <border>
      <left/>
      <right style="medium"/>
      <top style="hair"/>
      <bottom/>
    </border>
    <border>
      <left/>
      <right style="medium"/>
      <top/>
      <bottom style="hair"/>
    </border>
    <border>
      <left style="medium"/>
      <right style="thick"/>
      <top/>
      <bottom style="hair"/>
    </border>
    <border>
      <left/>
      <right style="medium"/>
      <top style="hair"/>
      <bottom style="medium"/>
    </border>
    <border>
      <left style="medium"/>
      <right style="thick"/>
      <top style="hair"/>
      <bottom style="medium"/>
    </border>
    <border>
      <left style="thick"/>
      <right style="thick"/>
      <top/>
      <bottom style="hair"/>
    </border>
    <border>
      <left style="thick"/>
      <right style="thick"/>
      <top style="thick"/>
      <bottom style="hair"/>
    </border>
    <border>
      <left style="thick"/>
      <right style="thick"/>
      <top/>
      <bottom style="medium"/>
    </border>
    <border>
      <left style="thick"/>
      <right style="thick"/>
      <top/>
      <bottom/>
    </border>
    <border>
      <left style="thick"/>
      <right style="medium"/>
      <top style="thick"/>
      <bottom style="thick"/>
    </border>
    <border>
      <left style="thin"/>
      <right style="thin"/>
      <top style="thick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thick"/>
    </border>
    <border>
      <left style="thick"/>
      <right style="thick"/>
      <top style="hair"/>
      <bottom style="hair"/>
    </border>
    <border>
      <left style="thick"/>
      <right style="thick"/>
      <top style="hair"/>
      <bottom style="medium"/>
    </border>
    <border>
      <left style="thick"/>
      <right style="thick"/>
      <top style="hair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33" borderId="11" xfId="0" applyFont="1" applyFill="1" applyBorder="1" applyAlignment="1">
      <alignment horizontal="center"/>
    </xf>
    <xf numFmtId="0" fontId="61" fillId="33" borderId="10" xfId="0" applyFont="1" applyFill="1" applyBorder="1" applyAlignment="1">
      <alignment/>
    </xf>
    <xf numFmtId="0" fontId="62" fillId="33" borderId="11" xfId="0" applyFont="1" applyFill="1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61" fillId="34" borderId="30" xfId="0" applyFont="1" applyFill="1" applyBorder="1" applyAlignment="1">
      <alignment horizont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14" fontId="5" fillId="0" borderId="34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3" fontId="8" fillId="0" borderId="28" xfId="0" applyNumberFormat="1" applyFont="1" applyBorder="1" applyAlignment="1">
      <alignment horizontal="center" vertical="center"/>
    </xf>
    <xf numFmtId="3" fontId="8" fillId="0" borderId="2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3" fontId="8" fillId="0" borderId="37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61" fillId="34" borderId="11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14" fontId="0" fillId="0" borderId="28" xfId="0" applyNumberForma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4" fontId="0" fillId="0" borderId="27" xfId="0" applyNumberForma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7" fontId="0" fillId="0" borderId="28" xfId="0" applyNumberFormat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61" fillId="35" borderId="11" xfId="0" applyFont="1" applyFill="1" applyBorder="1" applyAlignment="1">
      <alignment horizontal="center" vertical="center"/>
    </xf>
    <xf numFmtId="14" fontId="5" fillId="0" borderId="35" xfId="0" applyNumberFormat="1" applyFont="1" applyBorder="1" applyAlignment="1">
      <alignment horizontal="center" vertical="center"/>
    </xf>
    <xf numFmtId="14" fontId="5" fillId="0" borderId="36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14" fontId="5" fillId="0" borderId="38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3" fontId="2" fillId="0" borderId="4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61" fillId="34" borderId="41" xfId="0" applyFont="1" applyFill="1" applyBorder="1" applyAlignment="1">
      <alignment horizontal="center" vertical="center"/>
    </xf>
    <xf numFmtId="0" fontId="61" fillId="34" borderId="42" xfId="0" applyFont="1" applyFill="1" applyBorder="1" applyAlignment="1">
      <alignment horizontal="center" vertical="center"/>
    </xf>
    <xf numFmtId="0" fontId="61" fillId="34" borderId="43" xfId="0" applyFont="1" applyFill="1" applyBorder="1" applyAlignment="1">
      <alignment horizontal="center" vertical="center"/>
    </xf>
    <xf numFmtId="0" fontId="61" fillId="34" borderId="43" xfId="0" applyFont="1" applyFill="1" applyBorder="1" applyAlignment="1">
      <alignment horizontal="center" vertical="center" wrapText="1"/>
    </xf>
    <xf numFmtId="3" fontId="5" fillId="0" borderId="44" xfId="0" applyNumberFormat="1" applyFont="1" applyBorder="1" applyAlignment="1">
      <alignment vertical="center" wrapText="1"/>
    </xf>
    <xf numFmtId="3" fontId="5" fillId="0" borderId="45" xfId="0" applyNumberFormat="1" applyFont="1" applyBorder="1" applyAlignment="1">
      <alignment vertical="center" wrapText="1"/>
    </xf>
    <xf numFmtId="3" fontId="5" fillId="0" borderId="27" xfId="0" applyNumberFormat="1" applyFont="1" applyBorder="1" applyAlignment="1">
      <alignment vertical="center" wrapText="1"/>
    </xf>
    <xf numFmtId="3" fontId="5" fillId="0" borderId="46" xfId="0" applyNumberFormat="1" applyFont="1" applyBorder="1" applyAlignment="1">
      <alignment vertical="center" wrapText="1"/>
    </xf>
    <xf numFmtId="3" fontId="5" fillId="0" borderId="40" xfId="0" applyNumberFormat="1" applyFont="1" applyBorder="1" applyAlignment="1">
      <alignment vertical="center" wrapText="1"/>
    </xf>
    <xf numFmtId="3" fontId="5" fillId="0" borderId="47" xfId="0" applyNumberFormat="1" applyFont="1" applyBorder="1" applyAlignment="1">
      <alignment vertical="center" wrapText="1"/>
    </xf>
    <xf numFmtId="0" fontId="61" fillId="34" borderId="48" xfId="0" applyFont="1" applyFill="1" applyBorder="1" applyAlignment="1">
      <alignment horizontal="center" vertical="center" wrapText="1"/>
    </xf>
    <xf numFmtId="3" fontId="5" fillId="0" borderId="49" xfId="0" applyNumberFormat="1" applyFont="1" applyBorder="1" applyAlignment="1">
      <alignment vertical="center" wrapText="1"/>
    </xf>
    <xf numFmtId="3" fontId="5" fillId="0" borderId="50" xfId="0" applyNumberFormat="1" applyFont="1" applyBorder="1" applyAlignment="1">
      <alignment vertical="center" wrapText="1"/>
    </xf>
    <xf numFmtId="3" fontId="5" fillId="0" borderId="51" xfId="0" applyNumberFormat="1" applyFont="1" applyBorder="1" applyAlignment="1">
      <alignment vertical="center" wrapText="1"/>
    </xf>
    <xf numFmtId="3" fontId="5" fillId="0" borderId="52" xfId="0" applyNumberFormat="1" applyFont="1" applyBorder="1" applyAlignment="1">
      <alignment vertical="center" wrapText="1"/>
    </xf>
    <xf numFmtId="3" fontId="5" fillId="0" borderId="28" xfId="0" applyNumberFormat="1" applyFont="1" applyBorder="1" applyAlignment="1">
      <alignment vertical="center" wrapText="1"/>
    </xf>
    <xf numFmtId="3" fontId="5" fillId="0" borderId="53" xfId="0" applyNumberFormat="1" applyFont="1" applyBorder="1" applyAlignment="1">
      <alignment vertical="center" wrapText="1"/>
    </xf>
    <xf numFmtId="3" fontId="5" fillId="0" borderId="54" xfId="0" applyNumberFormat="1" applyFont="1" applyBorder="1" applyAlignment="1">
      <alignment vertical="center" wrapText="1"/>
    </xf>
    <xf numFmtId="3" fontId="5" fillId="0" borderId="29" xfId="0" applyNumberFormat="1" applyFont="1" applyBorder="1" applyAlignment="1">
      <alignment vertical="center" wrapText="1"/>
    </xf>
    <xf numFmtId="3" fontId="5" fillId="0" borderId="55" xfId="0" applyNumberFormat="1" applyFont="1" applyBorder="1" applyAlignment="1">
      <alignment vertical="center" wrapText="1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3" fontId="12" fillId="0" borderId="43" xfId="0" applyNumberFormat="1" applyFont="1" applyBorder="1" applyAlignment="1">
      <alignment/>
    </xf>
    <xf numFmtId="3" fontId="12" fillId="0" borderId="60" xfId="0" applyNumberFormat="1" applyFont="1" applyBorder="1" applyAlignment="1">
      <alignment/>
    </xf>
    <xf numFmtId="0" fontId="64" fillId="36" borderId="11" xfId="0" applyFont="1" applyFill="1" applyBorder="1" applyAlignment="1">
      <alignment horizontal="center"/>
    </xf>
    <xf numFmtId="3" fontId="64" fillId="36" borderId="11" xfId="0" applyNumberFormat="1" applyFont="1" applyFill="1" applyBorder="1" applyAlignment="1">
      <alignment horizontal="center"/>
    </xf>
    <xf numFmtId="0" fontId="59" fillId="36" borderId="11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5" fillId="0" borderId="40" xfId="0" applyFont="1" applyBorder="1" applyAlignment="1">
      <alignment horizontal="left" vertical="center"/>
    </xf>
    <xf numFmtId="3" fontId="8" fillId="0" borderId="4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3" fontId="8" fillId="0" borderId="11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8" fillId="0" borderId="37" xfId="0" applyNumberFormat="1" applyFont="1" applyFill="1" applyBorder="1" applyAlignment="1">
      <alignment horizontal="center" vertical="center"/>
    </xf>
    <xf numFmtId="3" fontId="8" fillId="0" borderId="27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65" fillId="34" borderId="11" xfId="0" applyFont="1" applyFill="1" applyBorder="1" applyAlignment="1">
      <alignment horizontal="center" vertical="center"/>
    </xf>
    <xf numFmtId="0" fontId="66" fillId="34" borderId="11" xfId="0" applyFont="1" applyFill="1" applyBorder="1" applyAlignment="1">
      <alignment horizontal="center" vertical="center"/>
    </xf>
    <xf numFmtId="3" fontId="66" fillId="34" borderId="11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" fillId="0" borderId="57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3" fontId="12" fillId="0" borderId="68" xfId="0" applyNumberFormat="1" applyFont="1" applyFill="1" applyBorder="1" applyAlignment="1">
      <alignment horizontal="center" vertical="center" wrapText="1"/>
    </xf>
    <xf numFmtId="3" fontId="12" fillId="0" borderId="69" xfId="0" applyNumberFormat="1" applyFont="1" applyFill="1" applyBorder="1" applyAlignment="1">
      <alignment horizontal="center" vertical="center" wrapText="1"/>
    </xf>
    <xf numFmtId="3" fontId="12" fillId="0" borderId="48" xfId="0" applyNumberFormat="1" applyFont="1" applyFill="1" applyBorder="1" applyAlignment="1">
      <alignment horizontal="center" vertical="center" wrapText="1"/>
    </xf>
    <xf numFmtId="0" fontId="61" fillId="34" borderId="70" xfId="0" applyFont="1" applyFill="1" applyBorder="1" applyAlignment="1">
      <alignment horizontal="center" vertical="center"/>
    </xf>
    <xf numFmtId="0" fontId="61" fillId="34" borderId="71" xfId="0" applyFont="1" applyFill="1" applyBorder="1" applyAlignment="1">
      <alignment horizontal="center" vertical="center"/>
    </xf>
    <xf numFmtId="0" fontId="61" fillId="34" borderId="72" xfId="0" applyFont="1" applyFill="1" applyBorder="1" applyAlignment="1">
      <alignment horizontal="center" vertical="center" wrapText="1"/>
    </xf>
    <xf numFmtId="0" fontId="61" fillId="34" borderId="73" xfId="0" applyFont="1" applyFill="1" applyBorder="1" applyAlignment="1">
      <alignment horizontal="center" vertical="center" wrapText="1"/>
    </xf>
    <xf numFmtId="0" fontId="61" fillId="34" borderId="70" xfId="0" applyFont="1" applyFill="1" applyBorder="1" applyAlignment="1">
      <alignment horizontal="center" vertical="center" wrapText="1"/>
    </xf>
    <xf numFmtId="0" fontId="61" fillId="34" borderId="71" xfId="0" applyFont="1" applyFill="1" applyBorder="1" applyAlignment="1">
      <alignment horizontal="center" vertical="center" wrapText="1"/>
    </xf>
    <xf numFmtId="0" fontId="61" fillId="34" borderId="74" xfId="0" applyFont="1" applyFill="1" applyBorder="1" applyAlignment="1">
      <alignment horizontal="center" vertical="center" wrapText="1"/>
    </xf>
    <xf numFmtId="0" fontId="61" fillId="34" borderId="7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69" fillId="34" borderId="10" xfId="0" applyFont="1" applyFill="1" applyBorder="1" applyAlignment="1">
      <alignment horizontal="center"/>
    </xf>
    <xf numFmtId="0" fontId="69" fillId="34" borderId="77" xfId="0" applyFont="1" applyFill="1" applyBorder="1" applyAlignment="1">
      <alignment horizontal="center"/>
    </xf>
    <xf numFmtId="0" fontId="69" fillId="34" borderId="76" xfId="0" applyFont="1" applyFill="1" applyBorder="1" applyAlignment="1">
      <alignment horizontal="center"/>
    </xf>
    <xf numFmtId="0" fontId="69" fillId="37" borderId="10" xfId="0" applyFont="1" applyFill="1" applyBorder="1" applyAlignment="1">
      <alignment horizontal="center"/>
    </xf>
    <xf numFmtId="0" fontId="69" fillId="37" borderId="77" xfId="0" applyFont="1" applyFill="1" applyBorder="1" applyAlignment="1">
      <alignment horizontal="center"/>
    </xf>
    <xf numFmtId="0" fontId="69" fillId="37" borderId="76" xfId="0" applyFont="1" applyFill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76" xfId="0" applyFont="1" applyBorder="1" applyAlignment="1">
      <alignment horizontal="center"/>
    </xf>
    <xf numFmtId="0" fontId="70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8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4.140625" style="0" customWidth="1"/>
    <col min="2" max="2" width="9.140625" style="0" bestFit="1" customWidth="1"/>
    <col min="3" max="3" width="18.7109375" style="0" customWidth="1"/>
    <col min="4" max="4" width="22.28125" style="0" customWidth="1"/>
    <col min="5" max="5" width="16.140625" style="0" bestFit="1" customWidth="1"/>
    <col min="6" max="6" width="16.00390625" style="0" bestFit="1" customWidth="1"/>
    <col min="7" max="7" width="17.00390625" style="0" customWidth="1"/>
    <col min="8" max="8" width="3.28125" style="0" customWidth="1"/>
    <col min="9" max="9" width="28.00390625" style="0" customWidth="1"/>
    <col min="10" max="10" width="6.57421875" style="0" customWidth="1"/>
  </cols>
  <sheetData>
    <row r="5" spans="1:11" ht="32.25">
      <c r="A5" s="137" t="s">
        <v>178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</row>
    <row r="7" spans="1:11" ht="26.25">
      <c r="A7" s="138" t="s">
        <v>35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</row>
    <row r="8" ht="13.5" thickBot="1"/>
    <row r="9" spans="2:8" ht="24" customHeight="1" thickBot="1" thickTop="1">
      <c r="B9" s="43" t="s">
        <v>0</v>
      </c>
      <c r="C9" s="96" t="s">
        <v>25</v>
      </c>
      <c r="D9" s="96" t="s">
        <v>1</v>
      </c>
      <c r="E9" s="96" t="s">
        <v>64</v>
      </c>
      <c r="F9" s="96" t="s">
        <v>65</v>
      </c>
      <c r="G9" s="97" t="s">
        <v>16</v>
      </c>
      <c r="H9" s="1"/>
    </row>
    <row r="10" spans="2:10" ht="24.75" customHeight="1" thickBot="1" thickTop="1">
      <c r="B10" s="19">
        <v>1</v>
      </c>
      <c r="C10" s="139" t="s">
        <v>43</v>
      </c>
      <c r="D10" s="20" t="s">
        <v>44</v>
      </c>
      <c r="E10" s="21">
        <v>8</v>
      </c>
      <c r="F10" s="21">
        <v>4</v>
      </c>
      <c r="G10" s="22">
        <f aca="true" t="shared" si="0" ref="G10:G28">E10+F10</f>
        <v>12</v>
      </c>
      <c r="I10" s="9" t="s">
        <v>32</v>
      </c>
      <c r="J10" s="10">
        <f>SUM(E10:E28)</f>
        <v>136</v>
      </c>
    </row>
    <row r="11" spans="2:10" ht="24.75" customHeight="1" thickBot="1">
      <c r="B11" s="11">
        <v>2</v>
      </c>
      <c r="C11" s="140"/>
      <c r="D11" s="12" t="s">
        <v>45</v>
      </c>
      <c r="E11" s="13">
        <v>3</v>
      </c>
      <c r="F11" s="13">
        <v>1</v>
      </c>
      <c r="G11" s="14">
        <f t="shared" si="0"/>
        <v>4</v>
      </c>
      <c r="I11" s="6"/>
      <c r="J11" s="6"/>
    </row>
    <row r="12" spans="2:10" ht="24.75" customHeight="1" thickBot="1">
      <c r="B12" s="11">
        <v>3</v>
      </c>
      <c r="C12" s="140"/>
      <c r="D12" s="12" t="s">
        <v>46</v>
      </c>
      <c r="E12" s="13">
        <v>10</v>
      </c>
      <c r="F12" s="13">
        <v>3</v>
      </c>
      <c r="G12" s="14">
        <f t="shared" si="0"/>
        <v>13</v>
      </c>
      <c r="I12" s="9" t="s">
        <v>33</v>
      </c>
      <c r="J12" s="10">
        <f>SUM(F10:F28)</f>
        <v>67</v>
      </c>
    </row>
    <row r="13" spans="2:10" ht="24.75" customHeight="1" thickBot="1">
      <c r="B13" s="11">
        <v>4</v>
      </c>
      <c r="C13" s="140"/>
      <c r="D13" s="12" t="s">
        <v>47</v>
      </c>
      <c r="E13" s="13">
        <v>3</v>
      </c>
      <c r="F13" s="13">
        <v>0</v>
      </c>
      <c r="G13" s="14">
        <f t="shared" si="0"/>
        <v>3</v>
      </c>
      <c r="I13" s="6"/>
      <c r="J13" s="6"/>
    </row>
    <row r="14" spans="2:10" ht="24.75" customHeight="1" thickBot="1">
      <c r="B14" s="11">
        <v>5</v>
      </c>
      <c r="C14" s="140"/>
      <c r="D14" s="12" t="s">
        <v>48</v>
      </c>
      <c r="E14" s="13">
        <v>4</v>
      </c>
      <c r="F14" s="13">
        <v>0</v>
      </c>
      <c r="G14" s="14">
        <f t="shared" si="0"/>
        <v>4</v>
      </c>
      <c r="I14" s="35" t="s">
        <v>34</v>
      </c>
      <c r="J14" s="36">
        <f>J12+J10</f>
        <v>203</v>
      </c>
    </row>
    <row r="15" spans="2:7" ht="24.75" customHeight="1" thickBot="1">
      <c r="B15" s="11">
        <v>6</v>
      </c>
      <c r="C15" s="140"/>
      <c r="D15" s="12" t="s">
        <v>49</v>
      </c>
      <c r="E15" s="13">
        <v>2</v>
      </c>
      <c r="F15" s="13">
        <v>0</v>
      </c>
      <c r="G15" s="14">
        <f t="shared" si="0"/>
        <v>2</v>
      </c>
    </row>
    <row r="16" spans="2:10" ht="24.75" customHeight="1" thickBot="1">
      <c r="B16" s="11">
        <v>7</v>
      </c>
      <c r="C16" s="140"/>
      <c r="D16" s="12" t="s">
        <v>50</v>
      </c>
      <c r="E16" s="13">
        <v>15</v>
      </c>
      <c r="F16" s="13">
        <v>3</v>
      </c>
      <c r="G16" s="14">
        <f t="shared" si="0"/>
        <v>18</v>
      </c>
      <c r="I16" s="9" t="s">
        <v>63</v>
      </c>
      <c r="J16" s="10">
        <f>SUM(G23:G28)</f>
        <v>73</v>
      </c>
    </row>
    <row r="17" spans="2:10" ht="24.75" customHeight="1" thickBot="1">
      <c r="B17" s="11">
        <v>8</v>
      </c>
      <c r="C17" s="140"/>
      <c r="D17" s="12" t="s">
        <v>52</v>
      </c>
      <c r="E17" s="13">
        <v>32</v>
      </c>
      <c r="F17" s="13">
        <v>13</v>
      </c>
      <c r="G17" s="14">
        <f t="shared" si="0"/>
        <v>45</v>
      </c>
      <c r="I17" s="6"/>
      <c r="J17" s="6"/>
    </row>
    <row r="18" spans="2:10" ht="24.75" customHeight="1" thickBot="1">
      <c r="B18" s="11">
        <v>9</v>
      </c>
      <c r="C18" s="140"/>
      <c r="D18" s="12" t="s">
        <v>53</v>
      </c>
      <c r="E18" s="13">
        <v>2</v>
      </c>
      <c r="F18" s="13">
        <v>1</v>
      </c>
      <c r="G18" s="14">
        <f t="shared" si="0"/>
        <v>3</v>
      </c>
      <c r="I18" s="9" t="s">
        <v>43</v>
      </c>
      <c r="J18" s="10">
        <f>SUM(G10:G22)</f>
        <v>130</v>
      </c>
    </row>
    <row r="19" spans="2:7" ht="24.75" customHeight="1">
      <c r="B19" s="11">
        <v>10</v>
      </c>
      <c r="C19" s="140"/>
      <c r="D19" s="12" t="s">
        <v>58</v>
      </c>
      <c r="E19" s="13">
        <v>9</v>
      </c>
      <c r="F19" s="13">
        <v>0</v>
      </c>
      <c r="G19" s="14">
        <f t="shared" si="0"/>
        <v>9</v>
      </c>
    </row>
    <row r="20" spans="2:7" ht="24.75" customHeight="1">
      <c r="B20" s="11">
        <v>11</v>
      </c>
      <c r="C20" s="140"/>
      <c r="D20" s="12" t="s">
        <v>59</v>
      </c>
      <c r="E20" s="13">
        <v>3</v>
      </c>
      <c r="F20" s="13">
        <v>0</v>
      </c>
      <c r="G20" s="14">
        <f t="shared" si="0"/>
        <v>3</v>
      </c>
    </row>
    <row r="21" spans="2:7" ht="24.75" customHeight="1">
      <c r="B21" s="11">
        <v>12</v>
      </c>
      <c r="C21" s="140"/>
      <c r="D21" s="12" t="s">
        <v>60</v>
      </c>
      <c r="E21" s="13">
        <v>1</v>
      </c>
      <c r="F21" s="13">
        <v>6</v>
      </c>
      <c r="G21" s="14">
        <f t="shared" si="0"/>
        <v>7</v>
      </c>
    </row>
    <row r="22" spans="2:7" ht="24.75" customHeight="1" thickBot="1">
      <c r="B22" s="26">
        <v>13</v>
      </c>
      <c r="C22" s="140"/>
      <c r="D22" s="23" t="s">
        <v>61</v>
      </c>
      <c r="E22" s="24">
        <v>5</v>
      </c>
      <c r="F22" s="24">
        <v>2</v>
      </c>
      <c r="G22" s="25">
        <f t="shared" si="0"/>
        <v>7</v>
      </c>
    </row>
    <row r="23" spans="2:7" ht="24.75" customHeight="1">
      <c r="B23" s="27">
        <v>14</v>
      </c>
      <c r="C23" s="141" t="s">
        <v>42</v>
      </c>
      <c r="D23" s="28" t="s">
        <v>51</v>
      </c>
      <c r="E23" s="29">
        <v>9</v>
      </c>
      <c r="F23" s="29">
        <v>4</v>
      </c>
      <c r="G23" s="30">
        <f t="shared" si="0"/>
        <v>13</v>
      </c>
    </row>
    <row r="24" spans="2:7" ht="24.75" customHeight="1">
      <c r="B24" s="11">
        <v>15</v>
      </c>
      <c r="C24" s="140"/>
      <c r="D24" s="12" t="s">
        <v>54</v>
      </c>
      <c r="E24" s="13">
        <v>5</v>
      </c>
      <c r="F24" s="13">
        <v>7</v>
      </c>
      <c r="G24" s="14">
        <f t="shared" si="0"/>
        <v>12</v>
      </c>
    </row>
    <row r="25" spans="2:7" ht="24.75" customHeight="1">
      <c r="B25" s="11">
        <v>16</v>
      </c>
      <c r="C25" s="140"/>
      <c r="D25" s="12" t="s">
        <v>55</v>
      </c>
      <c r="E25" s="13">
        <v>1</v>
      </c>
      <c r="F25" s="13">
        <v>0</v>
      </c>
      <c r="G25" s="14">
        <f t="shared" si="0"/>
        <v>1</v>
      </c>
    </row>
    <row r="26" spans="2:7" ht="24.75" customHeight="1">
      <c r="B26" s="11">
        <v>17</v>
      </c>
      <c r="C26" s="140"/>
      <c r="D26" s="12" t="s">
        <v>56</v>
      </c>
      <c r="E26" s="13">
        <v>15</v>
      </c>
      <c r="F26" s="13">
        <v>18</v>
      </c>
      <c r="G26" s="14">
        <f t="shared" si="0"/>
        <v>33</v>
      </c>
    </row>
    <row r="27" spans="2:7" ht="24.75" customHeight="1">
      <c r="B27" s="11">
        <v>18</v>
      </c>
      <c r="C27" s="140"/>
      <c r="D27" s="12" t="s">
        <v>57</v>
      </c>
      <c r="E27" s="13">
        <v>6</v>
      </c>
      <c r="F27" s="13">
        <v>1</v>
      </c>
      <c r="G27" s="14">
        <f t="shared" si="0"/>
        <v>7</v>
      </c>
    </row>
    <row r="28" spans="2:7" ht="24.75" customHeight="1" thickBot="1">
      <c r="B28" s="15">
        <v>19</v>
      </c>
      <c r="C28" s="142"/>
      <c r="D28" s="16" t="s">
        <v>62</v>
      </c>
      <c r="E28" s="17">
        <v>3</v>
      </c>
      <c r="F28" s="17">
        <v>4</v>
      </c>
      <c r="G28" s="18">
        <f t="shared" si="0"/>
        <v>7</v>
      </c>
    </row>
    <row r="29" ht="13.5" thickTop="1"/>
  </sheetData>
  <sheetProtection/>
  <mergeCells count="4">
    <mergeCell ref="A5:K5"/>
    <mergeCell ref="A7:K7"/>
    <mergeCell ref="C10:C22"/>
    <mergeCell ref="C23:C28"/>
  </mergeCells>
  <printOptions horizontalCentered="1"/>
  <pageMargins left="0" right="0" top="0" bottom="0" header="0" footer="0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5:G22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2" max="2" width="7.8515625" style="0" customWidth="1"/>
    <col min="3" max="3" width="51.421875" style="0" customWidth="1"/>
    <col min="4" max="4" width="36.8515625" style="0" customWidth="1"/>
  </cols>
  <sheetData>
    <row r="5" spans="2:7" ht="32.25">
      <c r="B5" s="137" t="s">
        <v>178</v>
      </c>
      <c r="C5" s="137"/>
      <c r="D5" s="137"/>
      <c r="E5" s="137"/>
      <c r="F5" s="137"/>
      <c r="G5" s="137"/>
    </row>
    <row r="7" spans="2:7" ht="27.75">
      <c r="B7" s="170" t="s">
        <v>67</v>
      </c>
      <c r="C7" s="170"/>
      <c r="D7" s="170"/>
      <c r="E7" s="170"/>
      <c r="F7" s="170"/>
      <c r="G7" s="170"/>
    </row>
    <row r="9" ht="13.5" thickBot="1"/>
    <row r="10" spans="2:4" ht="43.5" customHeight="1" thickBot="1">
      <c r="B10" s="75" t="s">
        <v>4</v>
      </c>
      <c r="C10" s="75" t="s">
        <v>13</v>
      </c>
      <c r="D10" s="75" t="s">
        <v>12</v>
      </c>
    </row>
    <row r="11" spans="2:4" ht="24.75" customHeight="1">
      <c r="B11" s="45">
        <v>1</v>
      </c>
      <c r="C11" s="82" t="s">
        <v>166</v>
      </c>
      <c r="D11" s="82"/>
    </row>
    <row r="12" spans="2:4" ht="24.75" customHeight="1">
      <c r="B12" s="46"/>
      <c r="C12" s="83"/>
      <c r="D12" s="83"/>
    </row>
    <row r="13" spans="2:4" ht="24.75" customHeight="1">
      <c r="B13" s="46"/>
      <c r="C13" s="83"/>
      <c r="D13" s="83"/>
    </row>
    <row r="14" spans="2:4" ht="24.75" customHeight="1">
      <c r="B14" s="46"/>
      <c r="C14" s="83"/>
      <c r="D14" s="83"/>
    </row>
    <row r="15" spans="2:4" ht="24.75" customHeight="1">
      <c r="B15" s="46"/>
      <c r="C15" s="83"/>
      <c r="D15" s="83"/>
    </row>
    <row r="16" spans="2:4" ht="24.75" customHeight="1">
      <c r="B16" s="46"/>
      <c r="C16" s="83"/>
      <c r="D16" s="83"/>
    </row>
    <row r="17" spans="2:4" ht="24.75" customHeight="1">
      <c r="B17" s="46"/>
      <c r="C17" s="83"/>
      <c r="D17" s="83"/>
    </row>
    <row r="18" spans="2:4" ht="24.75" customHeight="1">
      <c r="B18" s="46"/>
      <c r="C18" s="83"/>
      <c r="D18" s="83"/>
    </row>
    <row r="19" spans="2:4" ht="24.75" customHeight="1">
      <c r="B19" s="46"/>
      <c r="C19" s="83"/>
      <c r="D19" s="83"/>
    </row>
    <row r="20" spans="2:4" ht="24.75" customHeight="1">
      <c r="B20" s="46"/>
      <c r="C20" s="83"/>
      <c r="D20" s="83"/>
    </row>
    <row r="21" spans="2:4" ht="24.75" customHeight="1">
      <c r="B21" s="46"/>
      <c r="C21" s="83"/>
      <c r="D21" s="83"/>
    </row>
    <row r="22" spans="2:4" ht="24.75" customHeight="1" thickBot="1">
      <c r="B22" s="47"/>
      <c r="C22" s="44"/>
      <c r="D22" s="44"/>
    </row>
  </sheetData>
  <sheetProtection/>
  <mergeCells count="2">
    <mergeCell ref="B5:G5"/>
    <mergeCell ref="B7:G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M36"/>
  <sheetViews>
    <sheetView zoomScalePageLayoutView="0" workbookViewId="0" topLeftCell="A1">
      <selection activeCell="A5" sqref="A5:M5"/>
    </sheetView>
  </sheetViews>
  <sheetFormatPr defaultColWidth="9.140625" defaultRowHeight="12.75"/>
  <cols>
    <col min="2" max="2" width="8.57421875" style="0" bestFit="1" customWidth="1"/>
    <col min="3" max="3" width="13.421875" style="0" bestFit="1" customWidth="1"/>
    <col min="4" max="4" width="20.57421875" style="0" customWidth="1"/>
    <col min="5" max="5" width="13.8515625" style="0" bestFit="1" customWidth="1"/>
    <col min="6" max="6" width="13.28125" style="0" bestFit="1" customWidth="1"/>
    <col min="7" max="7" width="13.140625" style="0" customWidth="1"/>
    <col min="8" max="8" width="15.28125" style="0" customWidth="1"/>
    <col min="9" max="9" width="12.28125" style="0" customWidth="1"/>
    <col min="10" max="10" width="13.57421875" style="0" customWidth="1"/>
    <col min="11" max="11" width="14.8515625" style="0" customWidth="1"/>
    <col min="12" max="12" width="14.140625" style="0" customWidth="1"/>
  </cols>
  <sheetData>
    <row r="5" spans="1:13" ht="32.25">
      <c r="A5" s="137" t="str">
        <f>'Manpower Status'!A5:K5</f>
        <v>COMPANY NAME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7" spans="1:13" ht="27.75">
      <c r="A7" s="143" t="s">
        <v>26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</row>
    <row r="9" ht="13.5" thickBot="1"/>
    <row r="10" spans="2:12" ht="40.5" customHeight="1" thickBot="1" thickTop="1">
      <c r="B10" s="98" t="s">
        <v>17</v>
      </c>
      <c r="C10" s="98" t="s">
        <v>18</v>
      </c>
      <c r="D10" s="106" t="s">
        <v>19</v>
      </c>
      <c r="E10" s="99" t="s">
        <v>27</v>
      </c>
      <c r="F10" s="99" t="s">
        <v>28</v>
      </c>
      <c r="G10" s="99" t="s">
        <v>175</v>
      </c>
      <c r="H10" s="99" t="s">
        <v>174</v>
      </c>
      <c r="I10" s="99" t="s">
        <v>29</v>
      </c>
      <c r="J10" s="99" t="s">
        <v>168</v>
      </c>
      <c r="K10" s="99" t="s">
        <v>86</v>
      </c>
      <c r="L10" s="99" t="s">
        <v>30</v>
      </c>
    </row>
    <row r="11" spans="2:12" ht="24.75" customHeight="1" thickTop="1">
      <c r="B11" s="117">
        <v>1</v>
      </c>
      <c r="C11" s="144" t="s">
        <v>43</v>
      </c>
      <c r="D11" s="107" t="s">
        <v>46</v>
      </c>
      <c r="E11" s="100">
        <f>97314+14209</f>
        <v>111523</v>
      </c>
      <c r="F11" s="100">
        <v>0</v>
      </c>
      <c r="G11" s="100">
        <v>0</v>
      </c>
      <c r="H11" s="100">
        <v>0</v>
      </c>
      <c r="I11" s="100">
        <v>3000</v>
      </c>
      <c r="J11" s="100"/>
      <c r="K11" s="100">
        <v>0</v>
      </c>
      <c r="L11" s="101">
        <f aca="true" t="shared" si="0" ref="L11:L32">SUM(E11:K11)</f>
        <v>114523</v>
      </c>
    </row>
    <row r="12" spans="2:12" ht="24.75" customHeight="1">
      <c r="B12" s="116">
        <v>2</v>
      </c>
      <c r="C12" s="145"/>
      <c r="D12" s="108" t="s">
        <v>44</v>
      </c>
      <c r="E12" s="102">
        <v>57985</v>
      </c>
      <c r="F12" s="102">
        <v>16487</v>
      </c>
      <c r="G12" s="102">
        <v>3147</v>
      </c>
      <c r="H12" s="102"/>
      <c r="I12" s="102">
        <v>0</v>
      </c>
      <c r="J12" s="102">
        <f>114000+240481</f>
        <v>354481</v>
      </c>
      <c r="K12" s="102">
        <v>200</v>
      </c>
      <c r="L12" s="103">
        <f t="shared" si="0"/>
        <v>432300</v>
      </c>
    </row>
    <row r="13" spans="2:12" ht="24.75" customHeight="1">
      <c r="B13" s="116">
        <v>3</v>
      </c>
      <c r="C13" s="145"/>
      <c r="D13" s="108" t="s">
        <v>47</v>
      </c>
      <c r="E13" s="102">
        <v>15683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3">
        <f t="shared" si="0"/>
        <v>15683</v>
      </c>
    </row>
    <row r="14" spans="2:12" ht="24.75" customHeight="1">
      <c r="B14" s="116">
        <v>4</v>
      </c>
      <c r="C14" s="145"/>
      <c r="D14" s="108" t="s">
        <v>59</v>
      </c>
      <c r="E14" s="102">
        <v>4053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3">
        <f t="shared" si="0"/>
        <v>4053</v>
      </c>
    </row>
    <row r="15" spans="2:12" ht="24.75" customHeight="1">
      <c r="B15" s="116">
        <v>5</v>
      </c>
      <c r="C15" s="145"/>
      <c r="D15" s="108" t="s">
        <v>170</v>
      </c>
      <c r="E15" s="102">
        <v>9670</v>
      </c>
      <c r="F15" s="102">
        <v>6184</v>
      </c>
      <c r="G15" s="102">
        <v>0</v>
      </c>
      <c r="H15" s="102">
        <v>14623</v>
      </c>
      <c r="I15" s="102">
        <v>0</v>
      </c>
      <c r="J15" s="102">
        <v>0</v>
      </c>
      <c r="K15" s="102">
        <v>716</v>
      </c>
      <c r="L15" s="103">
        <f t="shared" si="0"/>
        <v>31193</v>
      </c>
    </row>
    <row r="16" spans="2:12" ht="24.75" customHeight="1">
      <c r="B16" s="116">
        <v>6</v>
      </c>
      <c r="C16" s="145"/>
      <c r="D16" s="108" t="s">
        <v>45</v>
      </c>
      <c r="E16" s="102">
        <v>21060</v>
      </c>
      <c r="F16" s="102">
        <v>3533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3">
        <f t="shared" si="0"/>
        <v>24593</v>
      </c>
    </row>
    <row r="17" spans="2:12" ht="24.75" customHeight="1">
      <c r="B17" s="116">
        <v>7</v>
      </c>
      <c r="C17" s="145"/>
      <c r="D17" s="108" t="s">
        <v>49</v>
      </c>
      <c r="E17" s="102">
        <v>26330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3">
        <f t="shared" si="0"/>
        <v>26330</v>
      </c>
    </row>
    <row r="18" spans="2:12" ht="24.75" customHeight="1">
      <c r="B18" s="116">
        <v>8</v>
      </c>
      <c r="C18" s="145"/>
      <c r="D18" s="108" t="s">
        <v>52</v>
      </c>
      <c r="E18" s="102">
        <v>241511</v>
      </c>
      <c r="F18" s="102">
        <v>53064</v>
      </c>
      <c r="G18" s="102">
        <v>3352</v>
      </c>
      <c r="H18" s="102">
        <v>0</v>
      </c>
      <c r="I18" s="102">
        <v>0</v>
      </c>
      <c r="J18" s="102">
        <v>0</v>
      </c>
      <c r="K18" s="102">
        <v>224</v>
      </c>
      <c r="L18" s="103">
        <f t="shared" si="0"/>
        <v>298151</v>
      </c>
    </row>
    <row r="19" spans="2:12" ht="24.75" customHeight="1">
      <c r="B19" s="116">
        <v>9</v>
      </c>
      <c r="C19" s="145"/>
      <c r="D19" s="108" t="s">
        <v>173</v>
      </c>
      <c r="E19" s="102">
        <f>60112+19000</f>
        <v>79112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3">
        <f t="shared" si="0"/>
        <v>79112</v>
      </c>
    </row>
    <row r="20" spans="2:12" ht="24.75" customHeight="1">
      <c r="B20" s="116">
        <v>10</v>
      </c>
      <c r="C20" s="145"/>
      <c r="D20" s="108" t="s">
        <v>48</v>
      </c>
      <c r="E20" s="102">
        <v>34654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3">
        <f t="shared" si="0"/>
        <v>34654</v>
      </c>
    </row>
    <row r="21" spans="2:12" ht="24.75" customHeight="1">
      <c r="B21" s="116">
        <v>11</v>
      </c>
      <c r="C21" s="145"/>
      <c r="D21" s="108" t="s">
        <v>172</v>
      </c>
      <c r="E21" s="102">
        <v>157403</v>
      </c>
      <c r="F21" s="102">
        <v>12120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3">
        <f t="shared" si="0"/>
        <v>169523</v>
      </c>
    </row>
    <row r="22" spans="2:12" ht="24.75" customHeight="1" thickBot="1">
      <c r="B22" s="118">
        <v>12</v>
      </c>
      <c r="C22" s="146"/>
      <c r="D22" s="113" t="s">
        <v>60</v>
      </c>
      <c r="E22" s="114">
        <v>9635</v>
      </c>
      <c r="F22" s="114">
        <v>27819</v>
      </c>
      <c r="G22" s="114">
        <v>0</v>
      </c>
      <c r="H22" s="114">
        <v>0</v>
      </c>
      <c r="I22" s="114">
        <v>0</v>
      </c>
      <c r="J22" s="114">
        <v>0</v>
      </c>
      <c r="K22" s="114">
        <v>0</v>
      </c>
      <c r="L22" s="115">
        <f t="shared" si="0"/>
        <v>37454</v>
      </c>
    </row>
    <row r="23" spans="2:12" ht="24.75" customHeight="1">
      <c r="B23" s="116">
        <v>13</v>
      </c>
      <c r="C23" s="147" t="s">
        <v>42</v>
      </c>
      <c r="D23" s="110" t="s">
        <v>57</v>
      </c>
      <c r="E23" s="111">
        <v>35381</v>
      </c>
      <c r="F23" s="111">
        <v>2100</v>
      </c>
      <c r="G23" s="111">
        <v>4285</v>
      </c>
      <c r="H23" s="111">
        <v>60091</v>
      </c>
      <c r="I23" s="111">
        <v>0</v>
      </c>
      <c r="J23" s="111">
        <v>0</v>
      </c>
      <c r="K23" s="111">
        <f>3772+232</f>
        <v>4004</v>
      </c>
      <c r="L23" s="112">
        <f t="shared" si="0"/>
        <v>105861</v>
      </c>
    </row>
    <row r="24" spans="2:12" ht="24.75" customHeight="1">
      <c r="B24" s="116">
        <v>14</v>
      </c>
      <c r="C24" s="145"/>
      <c r="D24" s="108" t="s">
        <v>169</v>
      </c>
      <c r="E24" s="102">
        <v>45843</v>
      </c>
      <c r="F24" s="102">
        <v>2483</v>
      </c>
      <c r="G24" s="102">
        <v>2855</v>
      </c>
      <c r="H24" s="102">
        <v>29425</v>
      </c>
      <c r="I24" s="102">
        <v>0</v>
      </c>
      <c r="J24" s="102">
        <v>0</v>
      </c>
      <c r="K24" s="102">
        <f>1996+192</f>
        <v>2188</v>
      </c>
      <c r="L24" s="103">
        <f t="shared" si="0"/>
        <v>82794</v>
      </c>
    </row>
    <row r="25" spans="2:12" ht="24.75" customHeight="1">
      <c r="B25" s="116">
        <v>15</v>
      </c>
      <c r="C25" s="145"/>
      <c r="D25" s="108" t="s">
        <v>171</v>
      </c>
      <c r="E25" s="102">
        <v>12819</v>
      </c>
      <c r="F25" s="102">
        <v>18792</v>
      </c>
      <c r="G25" s="102">
        <v>28213</v>
      </c>
      <c r="H25" s="102">
        <v>146920</v>
      </c>
      <c r="I25" s="102">
        <v>0</v>
      </c>
      <c r="J25" s="102">
        <v>0</v>
      </c>
      <c r="K25" s="102">
        <f>1688+8788</f>
        <v>10476</v>
      </c>
      <c r="L25" s="103">
        <f t="shared" si="0"/>
        <v>217220</v>
      </c>
    </row>
    <row r="26" spans="2:12" ht="24.75" customHeight="1">
      <c r="B26" s="116">
        <v>16</v>
      </c>
      <c r="C26" s="145"/>
      <c r="D26" s="108" t="s">
        <v>51</v>
      </c>
      <c r="E26" s="102">
        <v>107620</v>
      </c>
      <c r="F26" s="102">
        <v>12890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3">
        <f t="shared" si="0"/>
        <v>120510</v>
      </c>
    </row>
    <row r="27" spans="2:12" ht="24.75" customHeight="1">
      <c r="B27" s="116">
        <v>17</v>
      </c>
      <c r="C27" s="145"/>
      <c r="D27" s="108" t="s">
        <v>56</v>
      </c>
      <c r="E27" s="102">
        <v>45620</v>
      </c>
      <c r="F27" s="102">
        <v>50174</v>
      </c>
      <c r="G27" s="102">
        <v>10105</v>
      </c>
      <c r="H27" s="102">
        <v>54854</v>
      </c>
      <c r="I27" s="102">
        <v>0</v>
      </c>
      <c r="J27" s="102">
        <v>0</v>
      </c>
      <c r="K27" s="102">
        <f>3640+872</f>
        <v>4512</v>
      </c>
      <c r="L27" s="103">
        <f t="shared" si="0"/>
        <v>165265</v>
      </c>
    </row>
    <row r="28" spans="2:12" ht="24.75" customHeight="1">
      <c r="B28" s="116">
        <v>18</v>
      </c>
      <c r="C28" s="145"/>
      <c r="D28" s="108" t="s">
        <v>92</v>
      </c>
      <c r="E28" s="102">
        <v>0</v>
      </c>
      <c r="F28" s="102">
        <v>0</v>
      </c>
      <c r="G28" s="102">
        <v>7684</v>
      </c>
      <c r="H28" s="102">
        <v>62739</v>
      </c>
      <c r="I28" s="102">
        <v>0</v>
      </c>
      <c r="J28" s="102">
        <v>0</v>
      </c>
      <c r="K28" s="102">
        <f>3676+424</f>
        <v>4100</v>
      </c>
      <c r="L28" s="103">
        <f t="shared" si="0"/>
        <v>74523</v>
      </c>
    </row>
    <row r="29" spans="2:12" ht="24.75" customHeight="1">
      <c r="B29" s="116">
        <v>19</v>
      </c>
      <c r="C29" s="145"/>
      <c r="D29" s="108" t="s">
        <v>54</v>
      </c>
      <c r="E29" s="102">
        <v>17310</v>
      </c>
      <c r="F29" s="102">
        <v>22378</v>
      </c>
      <c r="G29" s="102">
        <v>11249</v>
      </c>
      <c r="H29" s="102">
        <v>59846</v>
      </c>
      <c r="I29" s="102">
        <v>0</v>
      </c>
      <c r="J29" s="102">
        <v>0</v>
      </c>
      <c r="K29" s="102">
        <f>3676+712</f>
        <v>4388</v>
      </c>
      <c r="L29" s="103">
        <f t="shared" si="0"/>
        <v>115171</v>
      </c>
    </row>
    <row r="30" spans="2:12" ht="24.75" customHeight="1">
      <c r="B30" s="116">
        <v>20</v>
      </c>
      <c r="C30" s="145"/>
      <c r="D30" s="108" t="s">
        <v>93</v>
      </c>
      <c r="E30" s="102">
        <v>0</v>
      </c>
      <c r="F30" s="102">
        <v>0</v>
      </c>
      <c r="G30" s="102">
        <v>0</v>
      </c>
      <c r="H30" s="102">
        <v>17439</v>
      </c>
      <c r="I30" s="102">
        <v>0</v>
      </c>
      <c r="J30" s="102">
        <v>0</v>
      </c>
      <c r="K30" s="102">
        <f>136*8</f>
        <v>1088</v>
      </c>
      <c r="L30" s="103">
        <f t="shared" si="0"/>
        <v>18527</v>
      </c>
    </row>
    <row r="31" spans="2:12" ht="24.75" customHeight="1">
      <c r="B31" s="119"/>
      <c r="C31" s="148"/>
      <c r="D31" s="109" t="s">
        <v>95</v>
      </c>
      <c r="E31" s="104">
        <v>0</v>
      </c>
      <c r="F31" s="104">
        <v>0</v>
      </c>
      <c r="G31" s="104">
        <v>0</v>
      </c>
      <c r="H31" s="104">
        <v>27280</v>
      </c>
      <c r="I31" s="104">
        <v>0</v>
      </c>
      <c r="J31" s="104">
        <v>0</v>
      </c>
      <c r="K31" s="104">
        <v>880</v>
      </c>
      <c r="L31" s="103">
        <f t="shared" si="0"/>
        <v>28160</v>
      </c>
    </row>
    <row r="32" spans="2:12" ht="24.75" customHeight="1" thickBot="1">
      <c r="B32" s="119">
        <v>21</v>
      </c>
      <c r="C32" s="148"/>
      <c r="D32" s="109" t="s">
        <v>94</v>
      </c>
      <c r="E32" s="104">
        <v>3779</v>
      </c>
      <c r="F32" s="104">
        <v>0</v>
      </c>
      <c r="G32" s="104">
        <v>3223</v>
      </c>
      <c r="H32" s="104">
        <v>11097</v>
      </c>
      <c r="I32" s="104">
        <v>0</v>
      </c>
      <c r="J32" s="104">
        <v>0</v>
      </c>
      <c r="K32" s="104">
        <f>736+192</f>
        <v>928</v>
      </c>
      <c r="L32" s="105">
        <f t="shared" si="0"/>
        <v>19027</v>
      </c>
    </row>
    <row r="33" spans="2:12" ht="27" customHeight="1" thickBot="1" thickTop="1">
      <c r="B33" s="149" t="s">
        <v>165</v>
      </c>
      <c r="C33" s="150"/>
      <c r="D33" s="151"/>
      <c r="E33" s="120">
        <f>SUM(E11:E32)</f>
        <v>1036991</v>
      </c>
      <c r="F33" s="120">
        <f aca="true" t="shared" si="1" ref="F33:L33">SUM(F11:F32)</f>
        <v>228024</v>
      </c>
      <c r="G33" s="120">
        <f t="shared" si="1"/>
        <v>74113</v>
      </c>
      <c r="H33" s="120">
        <f t="shared" si="1"/>
        <v>484314</v>
      </c>
      <c r="I33" s="120">
        <f t="shared" si="1"/>
        <v>3000</v>
      </c>
      <c r="J33" s="120">
        <f t="shared" si="1"/>
        <v>354481</v>
      </c>
      <c r="K33" s="120">
        <f t="shared" si="1"/>
        <v>33704</v>
      </c>
      <c r="L33" s="121">
        <f t="shared" si="1"/>
        <v>2214627</v>
      </c>
    </row>
    <row r="34" ht="13.5" thickTop="1"/>
    <row r="36" ht="12.75">
      <c r="K36" s="130"/>
    </row>
  </sheetData>
  <sheetProtection/>
  <mergeCells count="5">
    <mergeCell ref="A5:M5"/>
    <mergeCell ref="A7:M7"/>
    <mergeCell ref="C11:C22"/>
    <mergeCell ref="C23:C32"/>
    <mergeCell ref="B33:D33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5:N28"/>
  <sheetViews>
    <sheetView zoomScalePageLayoutView="0" workbookViewId="0" topLeftCell="B1">
      <selection activeCell="F19" sqref="F19"/>
    </sheetView>
  </sheetViews>
  <sheetFormatPr defaultColWidth="9.140625" defaultRowHeight="12.75"/>
  <cols>
    <col min="2" max="2" width="7.421875" style="0" customWidth="1"/>
    <col min="4" max="4" width="11.28125" style="0" bestFit="1" customWidth="1"/>
    <col min="5" max="5" width="30.00390625" style="0" customWidth="1"/>
    <col min="6" max="9" width="16.28125" style="0" customWidth="1"/>
    <col min="10" max="10" width="19.28125" style="0" customWidth="1"/>
    <col min="14" max="14" width="27.7109375" style="0" customWidth="1"/>
  </cols>
  <sheetData>
    <row r="5" spans="2:14" ht="32.25">
      <c r="B5" s="137" t="s">
        <v>178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7" spans="2:14" ht="27.75">
      <c r="B7" s="143" t="s">
        <v>31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</row>
    <row r="8" spans="2:14" ht="18.75" customHeight="1" thickBot="1"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2:14" ht="28.5" thickBot="1">
      <c r="B9" s="73"/>
      <c r="C9" s="73" t="s">
        <v>98</v>
      </c>
      <c r="D9" s="73"/>
      <c r="E9" s="73"/>
      <c r="F9" s="122">
        <f>SUBTOTAL(9,F14:F27)</f>
        <v>15140</v>
      </c>
      <c r="G9" s="73"/>
      <c r="H9" s="73" t="s">
        <v>97</v>
      </c>
      <c r="I9" s="73"/>
      <c r="J9" s="123">
        <f>SUBTOTAL(9,J14:J27)</f>
        <v>373172</v>
      </c>
      <c r="K9" s="72"/>
      <c r="L9" s="72"/>
      <c r="M9" s="72"/>
      <c r="N9" s="72"/>
    </row>
    <row r="10" ht="12.75">
      <c r="E10" s="2" t="s">
        <v>96</v>
      </c>
    </row>
    <row r="11" ht="13.5" thickBot="1"/>
    <row r="12" spans="3:10" ht="15.75" customHeight="1">
      <c r="C12" s="152" t="s">
        <v>4</v>
      </c>
      <c r="D12" s="152" t="s">
        <v>8</v>
      </c>
      <c r="E12" s="152" t="s">
        <v>7</v>
      </c>
      <c r="F12" s="154" t="s">
        <v>20</v>
      </c>
      <c r="G12" s="156" t="s">
        <v>87</v>
      </c>
      <c r="H12" s="156" t="s">
        <v>88</v>
      </c>
      <c r="I12" s="158" t="s">
        <v>86</v>
      </c>
      <c r="J12" s="158" t="s">
        <v>89</v>
      </c>
    </row>
    <row r="13" spans="3:10" ht="25.5" customHeight="1" thickBot="1">
      <c r="C13" s="153"/>
      <c r="D13" s="153"/>
      <c r="E13" s="153"/>
      <c r="F13" s="155"/>
      <c r="G13" s="157"/>
      <c r="H13" s="157"/>
      <c r="I13" s="159"/>
      <c r="J13" s="159"/>
    </row>
    <row r="14" spans="3:10" ht="24.75" customHeight="1">
      <c r="C14" s="64">
        <v>1</v>
      </c>
      <c r="D14" s="69" t="s">
        <v>43</v>
      </c>
      <c r="E14" s="71" t="s">
        <v>52</v>
      </c>
      <c r="F14" s="131">
        <f>908+45</f>
        <v>953</v>
      </c>
      <c r="G14" s="70">
        <f>20059+1181</f>
        <v>21240</v>
      </c>
      <c r="H14" s="70">
        <v>3344</v>
      </c>
      <c r="I14" s="70">
        <v>45</v>
      </c>
      <c r="J14" s="70">
        <f aca="true" t="shared" si="0" ref="J14:J27">G14+H14+I14</f>
        <v>24629</v>
      </c>
    </row>
    <row r="15" spans="3:10" ht="24.75" customHeight="1">
      <c r="C15" s="38">
        <f>C14+1</f>
        <v>2</v>
      </c>
      <c r="D15" s="74" t="s">
        <v>43</v>
      </c>
      <c r="E15" s="56" t="s">
        <v>91</v>
      </c>
      <c r="F15" s="132">
        <v>273</v>
      </c>
      <c r="G15" s="63">
        <v>5742</v>
      </c>
      <c r="H15" s="63">
        <v>0</v>
      </c>
      <c r="I15" s="63">
        <v>65</v>
      </c>
      <c r="J15" s="63">
        <f t="shared" si="0"/>
        <v>5807</v>
      </c>
    </row>
    <row r="16" spans="3:10" ht="24.75" customHeight="1">
      <c r="C16" s="38">
        <f aca="true" t="shared" si="1" ref="C16:C27">C15+1</f>
        <v>3</v>
      </c>
      <c r="D16" s="74" t="s">
        <v>43</v>
      </c>
      <c r="E16" s="56" t="s">
        <v>177</v>
      </c>
      <c r="F16" s="132">
        <v>202</v>
      </c>
      <c r="G16" s="63">
        <v>4521</v>
      </c>
      <c r="H16" s="63">
        <v>60</v>
      </c>
      <c r="I16" s="63">
        <v>0</v>
      </c>
      <c r="J16" s="63">
        <f t="shared" si="0"/>
        <v>4581</v>
      </c>
    </row>
    <row r="17" spans="3:10" ht="24.75" customHeight="1">
      <c r="C17" s="38">
        <f t="shared" si="1"/>
        <v>4</v>
      </c>
      <c r="D17" s="74" t="s">
        <v>43</v>
      </c>
      <c r="E17" s="56" t="s">
        <v>61</v>
      </c>
      <c r="F17" s="132">
        <v>426</v>
      </c>
      <c r="G17" s="63">
        <v>9688</v>
      </c>
      <c r="H17" s="63">
        <v>96</v>
      </c>
      <c r="I17" s="63">
        <v>417</v>
      </c>
      <c r="J17" s="63">
        <f t="shared" si="0"/>
        <v>10201</v>
      </c>
    </row>
    <row r="18" spans="3:10" ht="24.75" customHeight="1">
      <c r="C18" s="38">
        <f t="shared" si="1"/>
        <v>5</v>
      </c>
      <c r="D18" s="74" t="s">
        <v>43</v>
      </c>
      <c r="E18" s="56" t="s">
        <v>60</v>
      </c>
      <c r="F18" s="132">
        <v>282</v>
      </c>
      <c r="G18" s="63">
        <v>5810</v>
      </c>
      <c r="H18" s="63">
        <v>0</v>
      </c>
      <c r="I18" s="63">
        <v>0</v>
      </c>
      <c r="J18" s="63">
        <f t="shared" si="0"/>
        <v>5810</v>
      </c>
    </row>
    <row r="19" spans="3:10" ht="24.75" customHeight="1">
      <c r="C19" s="38">
        <f t="shared" si="1"/>
        <v>6</v>
      </c>
      <c r="D19" s="74" t="s">
        <v>43</v>
      </c>
      <c r="E19" s="56" t="s">
        <v>53</v>
      </c>
      <c r="F19" s="132">
        <v>337</v>
      </c>
      <c r="G19" s="63">
        <v>9500</v>
      </c>
      <c r="H19" s="63">
        <v>314</v>
      </c>
      <c r="I19" s="63">
        <v>250</v>
      </c>
      <c r="J19" s="63">
        <f t="shared" si="0"/>
        <v>10064</v>
      </c>
    </row>
    <row r="20" spans="3:10" ht="24.75" customHeight="1">
      <c r="C20" s="38">
        <f t="shared" si="1"/>
        <v>7</v>
      </c>
      <c r="D20" s="74" t="s">
        <v>42</v>
      </c>
      <c r="E20" s="56" t="s">
        <v>57</v>
      </c>
      <c r="F20" s="132">
        <v>1016</v>
      </c>
      <c r="G20" s="63">
        <v>24799</v>
      </c>
      <c r="H20" s="63">
        <v>512</v>
      </c>
      <c r="I20" s="63">
        <v>996</v>
      </c>
      <c r="J20" s="63">
        <f t="shared" si="0"/>
        <v>26307</v>
      </c>
    </row>
    <row r="21" spans="3:10" ht="24.75" customHeight="1">
      <c r="C21" s="38">
        <f t="shared" si="1"/>
        <v>8</v>
      </c>
      <c r="D21" s="74" t="s">
        <v>42</v>
      </c>
      <c r="E21" s="56" t="s">
        <v>90</v>
      </c>
      <c r="F21" s="132">
        <v>5118</v>
      </c>
      <c r="G21" s="63">
        <v>129343</v>
      </c>
      <c r="H21" s="63">
        <v>581</v>
      </c>
      <c r="I21" s="63">
        <v>4810</v>
      </c>
      <c r="J21" s="63">
        <f t="shared" si="0"/>
        <v>134734</v>
      </c>
    </row>
    <row r="22" spans="3:10" ht="24.75" customHeight="1">
      <c r="C22" s="38">
        <f t="shared" si="1"/>
        <v>9</v>
      </c>
      <c r="D22" s="74" t="s">
        <v>42</v>
      </c>
      <c r="E22" s="56" t="s">
        <v>54</v>
      </c>
      <c r="F22" s="132">
        <f>757+1426</f>
        <v>2183</v>
      </c>
      <c r="G22" s="63">
        <v>47041</v>
      </c>
      <c r="H22" s="63">
        <v>1012</v>
      </c>
      <c r="I22" s="63">
        <v>1426</v>
      </c>
      <c r="J22" s="63">
        <f t="shared" si="0"/>
        <v>49479</v>
      </c>
    </row>
    <row r="23" spans="3:10" ht="24.75" customHeight="1">
      <c r="C23" s="38">
        <f t="shared" si="1"/>
        <v>10</v>
      </c>
      <c r="D23" s="74" t="s">
        <v>42</v>
      </c>
      <c r="E23" s="56" t="s">
        <v>56</v>
      </c>
      <c r="F23" s="132">
        <v>3024</v>
      </c>
      <c r="G23" s="63">
        <v>61192</v>
      </c>
      <c r="H23" s="63">
        <v>1996</v>
      </c>
      <c r="I23" s="63">
        <v>1523</v>
      </c>
      <c r="J23" s="63">
        <f t="shared" si="0"/>
        <v>64711</v>
      </c>
    </row>
    <row r="24" spans="3:10" ht="24.75" customHeight="1">
      <c r="C24" s="38">
        <f t="shared" si="1"/>
        <v>11</v>
      </c>
      <c r="D24" s="74" t="s">
        <v>42</v>
      </c>
      <c r="E24" s="56" t="s">
        <v>92</v>
      </c>
      <c r="F24" s="132">
        <v>929</v>
      </c>
      <c r="G24" s="63">
        <v>25316</v>
      </c>
      <c r="H24" s="63">
        <v>0</v>
      </c>
      <c r="I24" s="63">
        <v>929</v>
      </c>
      <c r="J24" s="63">
        <f t="shared" si="0"/>
        <v>26245</v>
      </c>
    </row>
    <row r="25" spans="3:10" ht="24.75" customHeight="1">
      <c r="C25" s="38">
        <f>C24+1</f>
        <v>12</v>
      </c>
      <c r="D25" s="74" t="s">
        <v>42</v>
      </c>
      <c r="E25" s="56" t="s">
        <v>93</v>
      </c>
      <c r="F25" s="63">
        <v>198</v>
      </c>
      <c r="G25" s="63">
        <v>4758</v>
      </c>
      <c r="H25" s="63">
        <v>0</v>
      </c>
      <c r="I25" s="63">
        <v>198</v>
      </c>
      <c r="J25" s="63">
        <f t="shared" si="0"/>
        <v>4956</v>
      </c>
    </row>
    <row r="26" spans="3:10" ht="24.75" customHeight="1">
      <c r="C26" s="38">
        <f t="shared" si="1"/>
        <v>13</v>
      </c>
      <c r="D26" s="74" t="s">
        <v>42</v>
      </c>
      <c r="E26" s="56" t="s">
        <v>94</v>
      </c>
      <c r="F26" s="63">
        <v>89</v>
      </c>
      <c r="G26" s="63">
        <v>2506</v>
      </c>
      <c r="H26" s="63">
        <v>0</v>
      </c>
      <c r="I26" s="63">
        <v>89</v>
      </c>
      <c r="J26" s="63">
        <f t="shared" si="0"/>
        <v>2595</v>
      </c>
    </row>
    <row r="27" spans="3:10" ht="24.75" customHeight="1" thickBot="1">
      <c r="C27" s="38">
        <f t="shared" si="1"/>
        <v>14</v>
      </c>
      <c r="D27" s="133" t="s">
        <v>42</v>
      </c>
      <c r="E27" s="126" t="s">
        <v>95</v>
      </c>
      <c r="F27" s="127">
        <v>110</v>
      </c>
      <c r="G27" s="127">
        <v>2943</v>
      </c>
      <c r="H27" s="127">
        <v>0</v>
      </c>
      <c r="I27" s="127">
        <v>110</v>
      </c>
      <c r="J27" s="127">
        <f t="shared" si="0"/>
        <v>3053</v>
      </c>
    </row>
    <row r="28" spans="3:10" ht="24.75" customHeight="1" thickBot="1">
      <c r="C28" s="134"/>
      <c r="D28" s="134"/>
      <c r="E28" s="135" t="s">
        <v>30</v>
      </c>
      <c r="F28" s="136">
        <f>SUM(F14:F27)</f>
        <v>15140</v>
      </c>
      <c r="G28" s="136">
        <f>SUM(G14:G27)</f>
        <v>354399</v>
      </c>
      <c r="H28" s="136">
        <f>SUM(H14:H27)</f>
        <v>7915</v>
      </c>
      <c r="I28" s="136">
        <f>SUM(I14:I27)</f>
        <v>10858</v>
      </c>
      <c r="J28" s="136">
        <f>SUM(J14:J27)</f>
        <v>373172</v>
      </c>
    </row>
  </sheetData>
  <sheetProtection/>
  <mergeCells count="10">
    <mergeCell ref="B5:N5"/>
    <mergeCell ref="B7:N7"/>
    <mergeCell ref="E12:E13"/>
    <mergeCell ref="C12:C13"/>
    <mergeCell ref="F12:F13"/>
    <mergeCell ref="G12:G13"/>
    <mergeCell ref="J12:J13"/>
    <mergeCell ref="H12:H13"/>
    <mergeCell ref="I12:I13"/>
    <mergeCell ref="D12:D1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L40"/>
  <sheetViews>
    <sheetView zoomScalePageLayoutView="0" workbookViewId="0" topLeftCell="A1">
      <selection activeCell="A5" sqref="A5:L5"/>
    </sheetView>
  </sheetViews>
  <sheetFormatPr defaultColWidth="9.140625" defaultRowHeight="12.75"/>
  <cols>
    <col min="2" max="2" width="11.28125" style="0" customWidth="1"/>
    <col min="3" max="3" width="28.57421875" style="0" customWidth="1"/>
    <col min="4" max="5" width="14.7109375" style="0" customWidth="1"/>
    <col min="6" max="6" width="16.140625" style="0" customWidth="1"/>
    <col min="7" max="7" width="18.140625" style="0" customWidth="1"/>
  </cols>
  <sheetData>
    <row r="5" spans="1:12" ht="32.25">
      <c r="A5" s="137" t="s">
        <v>178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</row>
    <row r="7" spans="1:12" ht="27.75">
      <c r="A7" s="143" t="s">
        <v>167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</row>
    <row r="9" spans="2:6" ht="23.25">
      <c r="B9" s="32" t="s">
        <v>70</v>
      </c>
      <c r="E9" s="32"/>
      <c r="F9" s="32"/>
    </row>
    <row r="10" ht="13.5" thickBot="1">
      <c r="A10" s="2" t="s">
        <v>69</v>
      </c>
    </row>
    <row r="11" spans="2:7" ht="23.25" customHeight="1" thickBot="1">
      <c r="B11" s="84" t="s">
        <v>17</v>
      </c>
      <c r="C11" s="84" t="s">
        <v>21</v>
      </c>
      <c r="D11" s="84" t="s">
        <v>22</v>
      </c>
      <c r="E11" s="84" t="s">
        <v>71</v>
      </c>
      <c r="F11" s="84" t="s">
        <v>23</v>
      </c>
      <c r="G11" s="84" t="s">
        <v>24</v>
      </c>
    </row>
    <row r="12" spans="2:7" ht="19.5" customHeight="1">
      <c r="B12" s="37">
        <v>1</v>
      </c>
      <c r="C12" s="40" t="s">
        <v>159</v>
      </c>
      <c r="D12" s="66">
        <v>20000</v>
      </c>
      <c r="E12" s="66">
        <v>0</v>
      </c>
      <c r="F12" s="66">
        <v>16000</v>
      </c>
      <c r="G12" s="67">
        <f>D12-F12</f>
        <v>4000</v>
      </c>
    </row>
    <row r="13" spans="2:7" ht="19.5" customHeight="1">
      <c r="B13" s="38">
        <v>2</v>
      </c>
      <c r="C13" s="41" t="s">
        <v>160</v>
      </c>
      <c r="D13" s="68">
        <v>30000</v>
      </c>
      <c r="E13" s="68">
        <v>0</v>
      </c>
      <c r="F13" s="68">
        <v>14000</v>
      </c>
      <c r="G13" s="65">
        <f aca="true" t="shared" si="0" ref="G13:G21">D13-F13</f>
        <v>16000</v>
      </c>
    </row>
    <row r="14" spans="2:7" ht="19.5" customHeight="1">
      <c r="B14" s="38">
        <v>3</v>
      </c>
      <c r="C14" s="41" t="s">
        <v>161</v>
      </c>
      <c r="D14" s="68">
        <v>30000</v>
      </c>
      <c r="E14" s="68">
        <v>0</v>
      </c>
      <c r="F14" s="68">
        <v>10000</v>
      </c>
      <c r="G14" s="65">
        <f t="shared" si="0"/>
        <v>20000</v>
      </c>
    </row>
    <row r="15" spans="2:7" ht="19.5" customHeight="1">
      <c r="B15" s="38">
        <v>4</v>
      </c>
      <c r="C15" s="41" t="s">
        <v>162</v>
      </c>
      <c r="D15" s="68">
        <v>5000</v>
      </c>
      <c r="E15" s="68">
        <v>0</v>
      </c>
      <c r="F15" s="68">
        <v>4000</v>
      </c>
      <c r="G15" s="65">
        <f t="shared" si="0"/>
        <v>1000</v>
      </c>
    </row>
    <row r="16" spans="2:7" ht="19.5" customHeight="1">
      <c r="B16" s="38">
        <v>5</v>
      </c>
      <c r="C16" s="41" t="s">
        <v>163</v>
      </c>
      <c r="D16" s="68">
        <v>5000</v>
      </c>
      <c r="E16" s="68">
        <v>0</v>
      </c>
      <c r="F16" s="68">
        <v>3000</v>
      </c>
      <c r="G16" s="65">
        <f t="shared" si="0"/>
        <v>2000</v>
      </c>
    </row>
    <row r="17" spans="2:7" ht="19.5" customHeight="1">
      <c r="B17" s="38"/>
      <c r="C17" s="41"/>
      <c r="D17" s="68"/>
      <c r="E17" s="68"/>
      <c r="F17" s="68"/>
      <c r="G17" s="65">
        <f t="shared" si="0"/>
        <v>0</v>
      </c>
    </row>
    <row r="18" spans="2:7" ht="19.5" customHeight="1">
      <c r="B18" s="38"/>
      <c r="C18" s="41"/>
      <c r="D18" s="68"/>
      <c r="E18" s="68"/>
      <c r="F18" s="68"/>
      <c r="G18" s="65">
        <f t="shared" si="0"/>
        <v>0</v>
      </c>
    </row>
    <row r="19" spans="2:7" ht="19.5" customHeight="1">
      <c r="B19" s="38"/>
      <c r="C19" s="41"/>
      <c r="D19" s="68"/>
      <c r="E19" s="68"/>
      <c r="F19" s="68"/>
      <c r="G19" s="65">
        <f t="shared" si="0"/>
        <v>0</v>
      </c>
    </row>
    <row r="20" spans="2:7" ht="19.5" customHeight="1">
      <c r="B20" s="38"/>
      <c r="C20" s="41"/>
      <c r="D20" s="68"/>
      <c r="E20" s="68"/>
      <c r="F20" s="68"/>
      <c r="G20" s="65">
        <f t="shared" si="0"/>
        <v>0</v>
      </c>
    </row>
    <row r="21" spans="2:7" ht="19.5" customHeight="1" thickBot="1">
      <c r="B21" s="91"/>
      <c r="C21" s="92"/>
      <c r="D21" s="93"/>
      <c r="E21" s="93"/>
      <c r="F21" s="93"/>
      <c r="G21" s="94">
        <f t="shared" si="0"/>
        <v>0</v>
      </c>
    </row>
    <row r="22" spans="2:7" ht="19.5" customHeight="1" thickBot="1">
      <c r="B22" s="160" t="s">
        <v>165</v>
      </c>
      <c r="C22" s="161"/>
      <c r="D22" s="95">
        <f>SUM(D12:D21)</f>
        <v>90000</v>
      </c>
      <c r="E22" s="95">
        <f>SUM(E12:E21)</f>
        <v>0</v>
      </c>
      <c r="F22" s="95">
        <f>SUM(F12:F21)</f>
        <v>47000</v>
      </c>
      <c r="G22" s="95">
        <f>SUM(G12:G21)</f>
        <v>43000</v>
      </c>
    </row>
    <row r="27" ht="23.25">
      <c r="B27" s="32" t="s">
        <v>72</v>
      </c>
    </row>
    <row r="28" ht="13.5" thickBot="1"/>
    <row r="29" spans="2:6" ht="23.25" customHeight="1" thickBot="1">
      <c r="B29" s="84" t="s">
        <v>17</v>
      </c>
      <c r="C29" s="84" t="s">
        <v>21</v>
      </c>
      <c r="D29" s="84" t="s">
        <v>22</v>
      </c>
      <c r="E29" s="84" t="s">
        <v>23</v>
      </c>
      <c r="F29" s="84" t="s">
        <v>24</v>
      </c>
    </row>
    <row r="30" spans="2:6" ht="24.75" customHeight="1">
      <c r="B30" s="37">
        <v>1</v>
      </c>
      <c r="C30" s="40" t="s">
        <v>73</v>
      </c>
      <c r="D30" s="66">
        <v>4000</v>
      </c>
      <c r="E30" s="66">
        <v>2000</v>
      </c>
      <c r="F30" s="67">
        <f>D30-E30</f>
        <v>2000</v>
      </c>
    </row>
    <row r="31" spans="2:6" ht="24.75" customHeight="1">
      <c r="B31" s="38">
        <v>2</v>
      </c>
      <c r="C31" s="41" t="s">
        <v>164</v>
      </c>
      <c r="D31" s="68">
        <v>8000</v>
      </c>
      <c r="E31" s="68">
        <v>4000</v>
      </c>
      <c r="F31" s="65">
        <f aca="true" t="shared" si="1" ref="F31:F39">D31-E31</f>
        <v>4000</v>
      </c>
    </row>
    <row r="32" spans="2:6" ht="24.75" customHeight="1">
      <c r="B32" s="38"/>
      <c r="C32" s="41"/>
      <c r="D32" s="68"/>
      <c r="E32" s="68"/>
      <c r="F32" s="65">
        <f t="shared" si="1"/>
        <v>0</v>
      </c>
    </row>
    <row r="33" spans="2:6" ht="24.75" customHeight="1">
      <c r="B33" s="38"/>
      <c r="C33" s="41"/>
      <c r="D33" s="68"/>
      <c r="E33" s="68"/>
      <c r="F33" s="65">
        <f t="shared" si="1"/>
        <v>0</v>
      </c>
    </row>
    <row r="34" spans="2:6" ht="24.75" customHeight="1">
      <c r="B34" s="38"/>
      <c r="C34" s="41"/>
      <c r="D34" s="68"/>
      <c r="E34" s="68"/>
      <c r="F34" s="65">
        <f t="shared" si="1"/>
        <v>0</v>
      </c>
    </row>
    <row r="35" spans="2:6" ht="24.75" customHeight="1">
      <c r="B35" s="38"/>
      <c r="C35" s="41"/>
      <c r="D35" s="68"/>
      <c r="E35" s="68"/>
      <c r="F35" s="65">
        <f t="shared" si="1"/>
        <v>0</v>
      </c>
    </row>
    <row r="36" spans="2:6" ht="24.75" customHeight="1">
      <c r="B36" s="38"/>
      <c r="C36" s="41"/>
      <c r="D36" s="68"/>
      <c r="E36" s="68"/>
      <c r="F36" s="65">
        <f t="shared" si="1"/>
        <v>0</v>
      </c>
    </row>
    <row r="37" spans="2:6" ht="24.75" customHeight="1">
      <c r="B37" s="38"/>
      <c r="C37" s="41"/>
      <c r="D37" s="68"/>
      <c r="E37" s="68"/>
      <c r="F37" s="65">
        <f t="shared" si="1"/>
        <v>0</v>
      </c>
    </row>
    <row r="38" spans="2:6" ht="24.75" customHeight="1">
      <c r="B38" s="38"/>
      <c r="C38" s="41"/>
      <c r="D38" s="68"/>
      <c r="E38" s="68"/>
      <c r="F38" s="65">
        <f t="shared" si="1"/>
        <v>0</v>
      </c>
    </row>
    <row r="39" spans="2:6" ht="24.75" customHeight="1" thickBot="1">
      <c r="B39" s="91"/>
      <c r="C39" s="92"/>
      <c r="D39" s="93"/>
      <c r="E39" s="93"/>
      <c r="F39" s="94">
        <f t="shared" si="1"/>
        <v>0</v>
      </c>
    </row>
    <row r="40" spans="2:6" ht="24.75" customHeight="1" thickBot="1">
      <c r="B40" s="160" t="s">
        <v>165</v>
      </c>
      <c r="C40" s="161"/>
      <c r="D40" s="95">
        <f>SUM(D30:D39)</f>
        <v>12000</v>
      </c>
      <c r="E40" s="95">
        <f>SUM(E30:E39)</f>
        <v>6000</v>
      </c>
      <c r="F40" s="95">
        <f>SUM(F30:F39)</f>
        <v>6000</v>
      </c>
    </row>
  </sheetData>
  <sheetProtection/>
  <mergeCells count="4">
    <mergeCell ref="A5:L5"/>
    <mergeCell ref="A7:L7"/>
    <mergeCell ref="B22:C22"/>
    <mergeCell ref="B40:C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L29"/>
  <sheetViews>
    <sheetView zoomScalePageLayoutView="0" workbookViewId="0" topLeftCell="B1">
      <selection activeCell="E15" sqref="E15"/>
    </sheetView>
  </sheetViews>
  <sheetFormatPr defaultColWidth="9.140625" defaultRowHeight="12.75"/>
  <cols>
    <col min="2" max="2" width="35.8515625" style="0" customWidth="1"/>
    <col min="3" max="3" width="16.8515625" style="0" customWidth="1"/>
    <col min="4" max="4" width="17.421875" style="0" customWidth="1"/>
    <col min="5" max="5" width="19.8515625" style="0" customWidth="1"/>
    <col min="6" max="6" width="11.7109375" style="0" customWidth="1"/>
    <col min="9" max="9" width="31.28125" style="0" customWidth="1"/>
    <col min="10" max="10" width="17.57421875" style="0" customWidth="1"/>
    <col min="11" max="11" width="18.28125" style="0" customWidth="1"/>
    <col min="12" max="12" width="19.421875" style="0" bestFit="1" customWidth="1"/>
  </cols>
  <sheetData>
    <row r="5" spans="2:12" ht="32.25">
      <c r="B5" s="137" t="s">
        <v>178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</row>
    <row r="7" spans="2:12" ht="27.75">
      <c r="B7" s="143" t="s">
        <v>36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</row>
    <row r="8" ht="13.5" thickBot="1"/>
    <row r="9" spans="2:12" ht="24" thickBot="1">
      <c r="B9" s="2"/>
      <c r="C9" s="2"/>
      <c r="D9" s="2"/>
      <c r="H9" s="168" t="s">
        <v>9</v>
      </c>
      <c r="I9" s="169"/>
      <c r="J9" s="124">
        <f>H14/A29</f>
        <v>0.0625</v>
      </c>
      <c r="L9" s="33"/>
    </row>
    <row r="10" ht="13.5" thickBot="1"/>
    <row r="11" spans="1:12" ht="24" thickBot="1">
      <c r="A11" s="162" t="s">
        <v>3</v>
      </c>
      <c r="B11" s="163"/>
      <c r="C11" s="163"/>
      <c r="D11" s="163"/>
      <c r="E11" s="163"/>
      <c r="F11" s="164"/>
      <c r="G11" s="8"/>
      <c r="H11" s="165" t="s">
        <v>2</v>
      </c>
      <c r="I11" s="166"/>
      <c r="J11" s="166"/>
      <c r="K11" s="166"/>
      <c r="L11" s="167"/>
    </row>
    <row r="12" spans="1:12" ht="13.5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6.5" thickBot="1">
      <c r="A13" s="34" t="s">
        <v>4</v>
      </c>
      <c r="B13" s="34" t="s">
        <v>5</v>
      </c>
      <c r="C13" s="34" t="s">
        <v>19</v>
      </c>
      <c r="D13" s="34" t="s">
        <v>8</v>
      </c>
      <c r="E13" s="34" t="s">
        <v>6</v>
      </c>
      <c r="F13" s="5"/>
      <c r="G13" s="4"/>
      <c r="H13" s="34" t="s">
        <v>4</v>
      </c>
      <c r="I13" s="34" t="s">
        <v>5</v>
      </c>
      <c r="J13" s="34" t="s">
        <v>19</v>
      </c>
      <c r="K13" s="34" t="s">
        <v>8</v>
      </c>
      <c r="L13" s="34" t="s">
        <v>66</v>
      </c>
    </row>
    <row r="14" spans="1:12" ht="24.75" customHeight="1">
      <c r="A14" s="90">
        <v>1</v>
      </c>
      <c r="B14" s="48" t="s">
        <v>74</v>
      </c>
      <c r="C14" s="51" t="s">
        <v>76</v>
      </c>
      <c r="D14" s="51" t="s">
        <v>77</v>
      </c>
      <c r="E14" s="54">
        <v>39968</v>
      </c>
      <c r="H14" s="51">
        <v>1</v>
      </c>
      <c r="I14" s="48" t="s">
        <v>158</v>
      </c>
      <c r="J14" s="51" t="s">
        <v>52</v>
      </c>
      <c r="K14" s="51" t="s">
        <v>78</v>
      </c>
      <c r="L14" s="54">
        <v>39994</v>
      </c>
    </row>
    <row r="15" spans="1:12" ht="24.75" customHeight="1">
      <c r="A15" s="52">
        <v>2</v>
      </c>
      <c r="B15" s="49" t="s">
        <v>75</v>
      </c>
      <c r="C15" s="52" t="s">
        <v>76</v>
      </c>
      <c r="D15" s="52" t="s">
        <v>78</v>
      </c>
      <c r="E15" s="85">
        <v>39973</v>
      </c>
      <c r="H15" s="52"/>
      <c r="I15" s="49"/>
      <c r="J15" s="52"/>
      <c r="K15" s="52"/>
      <c r="L15" s="52"/>
    </row>
    <row r="16" spans="1:12" ht="24.75" customHeight="1">
      <c r="A16" s="52">
        <v>3</v>
      </c>
      <c r="B16" s="49" t="s">
        <v>79</v>
      </c>
      <c r="C16" s="52" t="s">
        <v>60</v>
      </c>
      <c r="D16" s="52" t="s">
        <v>78</v>
      </c>
      <c r="E16" s="85">
        <v>39986</v>
      </c>
      <c r="H16" s="52"/>
      <c r="I16" s="49"/>
      <c r="J16" s="52"/>
      <c r="K16" s="52"/>
      <c r="L16" s="52"/>
    </row>
    <row r="17" spans="1:12" ht="24.75" customHeight="1">
      <c r="A17" s="52">
        <v>4</v>
      </c>
      <c r="B17" s="49" t="s">
        <v>80</v>
      </c>
      <c r="C17" s="52" t="s">
        <v>81</v>
      </c>
      <c r="D17" s="52" t="s">
        <v>78</v>
      </c>
      <c r="E17" s="85">
        <v>39988</v>
      </c>
      <c r="H17" s="52"/>
      <c r="I17" s="49"/>
      <c r="J17" s="52"/>
      <c r="K17" s="52"/>
      <c r="L17" s="52"/>
    </row>
    <row r="18" spans="1:12" ht="24.75" customHeight="1">
      <c r="A18" s="52">
        <v>5</v>
      </c>
      <c r="B18" s="49" t="s">
        <v>142</v>
      </c>
      <c r="C18" s="52" t="s">
        <v>91</v>
      </c>
      <c r="D18" s="52" t="s">
        <v>77</v>
      </c>
      <c r="E18" s="85">
        <v>39972</v>
      </c>
      <c r="H18" s="52"/>
      <c r="I18" s="49"/>
      <c r="J18" s="52"/>
      <c r="K18" s="52"/>
      <c r="L18" s="52"/>
    </row>
    <row r="19" spans="1:12" ht="24.75" customHeight="1">
      <c r="A19" s="52">
        <v>6</v>
      </c>
      <c r="B19" s="49" t="s">
        <v>143</v>
      </c>
      <c r="C19" s="52" t="s">
        <v>46</v>
      </c>
      <c r="D19" s="52" t="s">
        <v>77</v>
      </c>
      <c r="E19" s="85">
        <v>39965</v>
      </c>
      <c r="H19" s="52"/>
      <c r="I19" s="49"/>
      <c r="J19" s="52"/>
      <c r="K19" s="52"/>
      <c r="L19" s="52"/>
    </row>
    <row r="20" spans="1:12" ht="24.75" customHeight="1">
      <c r="A20" s="52">
        <v>7</v>
      </c>
      <c r="B20" s="49" t="s">
        <v>144</v>
      </c>
      <c r="C20" s="52" t="s">
        <v>145</v>
      </c>
      <c r="D20" s="52" t="s">
        <v>77</v>
      </c>
      <c r="E20" s="85">
        <v>39975</v>
      </c>
      <c r="H20" s="52"/>
      <c r="I20" s="49"/>
      <c r="J20" s="52"/>
      <c r="K20" s="52"/>
      <c r="L20" s="52"/>
    </row>
    <row r="21" spans="1:12" ht="24.75" customHeight="1">
      <c r="A21" s="52">
        <v>8</v>
      </c>
      <c r="B21" s="49" t="s">
        <v>146</v>
      </c>
      <c r="C21" s="52" t="s">
        <v>145</v>
      </c>
      <c r="D21" s="52" t="s">
        <v>77</v>
      </c>
      <c r="E21" s="85">
        <v>39987</v>
      </c>
      <c r="H21" s="52"/>
      <c r="I21" s="49"/>
      <c r="J21" s="52"/>
      <c r="K21" s="52"/>
      <c r="L21" s="52"/>
    </row>
    <row r="22" spans="1:12" ht="24.75" customHeight="1">
      <c r="A22" s="52">
        <v>9</v>
      </c>
      <c r="B22" s="49" t="s">
        <v>147</v>
      </c>
      <c r="C22" s="52" t="s">
        <v>52</v>
      </c>
      <c r="D22" s="52" t="s">
        <v>78</v>
      </c>
      <c r="E22" s="85">
        <v>39979</v>
      </c>
      <c r="H22" s="52"/>
      <c r="I22" s="49"/>
      <c r="J22" s="52"/>
      <c r="K22" s="52"/>
      <c r="L22" s="52"/>
    </row>
    <row r="23" spans="1:12" ht="24.75" customHeight="1">
      <c r="A23" s="52">
        <v>10</v>
      </c>
      <c r="B23" s="49" t="s">
        <v>148</v>
      </c>
      <c r="C23" s="52" t="s">
        <v>52</v>
      </c>
      <c r="D23" s="52" t="s">
        <v>77</v>
      </c>
      <c r="E23" s="85">
        <v>39975</v>
      </c>
      <c r="H23" s="52"/>
      <c r="I23" s="49"/>
      <c r="J23" s="52"/>
      <c r="K23" s="52"/>
      <c r="L23" s="52"/>
    </row>
    <row r="24" spans="1:12" ht="24.75" customHeight="1">
      <c r="A24" s="52">
        <v>11</v>
      </c>
      <c r="B24" s="49" t="s">
        <v>149</v>
      </c>
      <c r="C24" s="52" t="s">
        <v>150</v>
      </c>
      <c r="D24" s="52" t="s">
        <v>77</v>
      </c>
      <c r="E24" s="85">
        <v>39968</v>
      </c>
      <c r="H24" s="52"/>
      <c r="I24" s="49"/>
      <c r="J24" s="52"/>
      <c r="K24" s="52"/>
      <c r="L24" s="52"/>
    </row>
    <row r="25" spans="1:12" ht="24.75" customHeight="1">
      <c r="A25" s="52">
        <v>12</v>
      </c>
      <c r="B25" s="49" t="s">
        <v>151</v>
      </c>
      <c r="C25" s="52" t="s">
        <v>152</v>
      </c>
      <c r="D25" s="52" t="s">
        <v>77</v>
      </c>
      <c r="E25" s="85">
        <v>39977</v>
      </c>
      <c r="H25" s="52"/>
      <c r="I25" s="49"/>
      <c r="J25" s="52"/>
      <c r="K25" s="52"/>
      <c r="L25" s="52"/>
    </row>
    <row r="26" spans="1:12" ht="24.75" customHeight="1">
      <c r="A26" s="52">
        <v>13</v>
      </c>
      <c r="B26" s="49" t="s">
        <v>153</v>
      </c>
      <c r="C26" s="52" t="s">
        <v>154</v>
      </c>
      <c r="D26" s="52" t="s">
        <v>77</v>
      </c>
      <c r="E26" s="85">
        <v>39966</v>
      </c>
      <c r="H26" s="52"/>
      <c r="I26" s="49"/>
      <c r="J26" s="52"/>
      <c r="K26" s="52"/>
      <c r="L26" s="52"/>
    </row>
    <row r="27" spans="1:12" ht="24.75" customHeight="1">
      <c r="A27" s="52">
        <v>14</v>
      </c>
      <c r="B27" s="49" t="s">
        <v>155</v>
      </c>
      <c r="C27" s="52" t="s">
        <v>61</v>
      </c>
      <c r="D27" s="52" t="s">
        <v>77</v>
      </c>
      <c r="E27" s="85">
        <v>39982</v>
      </c>
      <c r="H27" s="52"/>
      <c r="I27" s="49"/>
      <c r="J27" s="52"/>
      <c r="K27" s="52"/>
      <c r="L27" s="52"/>
    </row>
    <row r="28" spans="1:12" ht="24.75" customHeight="1">
      <c r="A28" s="52">
        <v>15</v>
      </c>
      <c r="B28" s="88" t="s">
        <v>157</v>
      </c>
      <c r="C28" s="87" t="s">
        <v>59</v>
      </c>
      <c r="D28" s="87" t="s">
        <v>78</v>
      </c>
      <c r="E28" s="89">
        <v>39986</v>
      </c>
      <c r="H28" s="87"/>
      <c r="I28" s="88"/>
      <c r="J28" s="87"/>
      <c r="K28" s="87"/>
      <c r="L28" s="87"/>
    </row>
    <row r="29" spans="1:12" ht="24.75" customHeight="1" thickBot="1">
      <c r="A29" s="53">
        <v>16</v>
      </c>
      <c r="B29" s="50" t="s">
        <v>156</v>
      </c>
      <c r="C29" s="53" t="s">
        <v>61</v>
      </c>
      <c r="D29" s="53" t="s">
        <v>77</v>
      </c>
      <c r="E29" s="86">
        <v>39991</v>
      </c>
      <c r="H29" s="53"/>
      <c r="I29" s="50"/>
      <c r="J29" s="53"/>
      <c r="K29" s="53"/>
      <c r="L29" s="53"/>
    </row>
  </sheetData>
  <sheetProtection/>
  <mergeCells count="5">
    <mergeCell ref="B5:L5"/>
    <mergeCell ref="B7:L7"/>
    <mergeCell ref="A11:F11"/>
    <mergeCell ref="H11:L11"/>
    <mergeCell ref="H9:I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I16"/>
  <sheetViews>
    <sheetView zoomScalePageLayoutView="0" workbookViewId="0" topLeftCell="A3">
      <selection activeCell="A5" sqref="A5:I5"/>
    </sheetView>
  </sheetViews>
  <sheetFormatPr defaultColWidth="9.140625" defaultRowHeight="12.75"/>
  <cols>
    <col min="1" max="1" width="11.28125" style="0" customWidth="1"/>
    <col min="2" max="2" width="9.8515625" style="0" customWidth="1"/>
    <col min="3" max="3" width="44.57421875" style="0" bestFit="1" customWidth="1"/>
    <col min="4" max="4" width="20.57421875" style="0" customWidth="1"/>
    <col min="5" max="5" width="25.57421875" style="0" customWidth="1"/>
  </cols>
  <sheetData>
    <row r="5" spans="1:9" ht="32.25">
      <c r="A5" s="137" t="s">
        <v>178</v>
      </c>
      <c r="B5" s="137"/>
      <c r="C5" s="137"/>
      <c r="D5" s="137"/>
      <c r="E5" s="137"/>
      <c r="F5" s="137"/>
      <c r="G5" s="137"/>
      <c r="H5" s="137"/>
      <c r="I5" s="137"/>
    </row>
    <row r="7" spans="1:9" ht="27.75">
      <c r="A7" s="170" t="s">
        <v>37</v>
      </c>
      <c r="B7" s="170"/>
      <c r="C7" s="170"/>
      <c r="D7" s="170"/>
      <c r="E7" s="170"/>
      <c r="F7" s="170"/>
      <c r="G7" s="170"/>
      <c r="H7" s="170"/>
      <c r="I7" s="170"/>
    </row>
    <row r="10" ht="13.5" thickBot="1"/>
    <row r="11" spans="2:5" ht="32.25" customHeight="1" thickBot="1">
      <c r="B11" s="75" t="s">
        <v>4</v>
      </c>
      <c r="C11" s="75" t="s">
        <v>10</v>
      </c>
      <c r="D11" s="75" t="s">
        <v>11</v>
      </c>
      <c r="E11" s="75" t="s">
        <v>12</v>
      </c>
    </row>
    <row r="12" spans="2:5" ht="24.75" customHeight="1">
      <c r="B12" s="37">
        <v>1</v>
      </c>
      <c r="C12" s="55" t="s">
        <v>84</v>
      </c>
      <c r="D12" s="62">
        <v>9256</v>
      </c>
      <c r="E12" s="55"/>
    </row>
    <row r="13" spans="2:5" ht="24.75" customHeight="1">
      <c r="B13" s="38">
        <v>2</v>
      </c>
      <c r="C13" s="56" t="s">
        <v>85</v>
      </c>
      <c r="D13" s="63">
        <v>10144</v>
      </c>
      <c r="E13" s="56"/>
    </row>
    <row r="14" spans="2:5" ht="24.75" customHeight="1">
      <c r="B14" s="31"/>
      <c r="C14" s="56"/>
      <c r="D14" s="63"/>
      <c r="E14" s="56"/>
    </row>
    <row r="15" spans="2:5" ht="24.75" customHeight="1" thickBot="1">
      <c r="B15" s="125"/>
      <c r="C15" s="126"/>
      <c r="D15" s="127"/>
      <c r="E15" s="126"/>
    </row>
    <row r="16" spans="2:5" ht="24.75" customHeight="1" thickBot="1">
      <c r="B16" s="171" t="s">
        <v>165</v>
      </c>
      <c r="C16" s="172"/>
      <c r="D16" s="129">
        <f>SUM(D12:D15)</f>
        <v>19400</v>
      </c>
      <c r="E16" s="128"/>
    </row>
  </sheetData>
  <sheetProtection/>
  <mergeCells count="3">
    <mergeCell ref="A5:I5"/>
    <mergeCell ref="A7:I7"/>
    <mergeCell ref="B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5:J20"/>
  <sheetViews>
    <sheetView zoomScalePageLayoutView="0" workbookViewId="0" topLeftCell="A13">
      <selection activeCell="E12" sqref="E12"/>
    </sheetView>
  </sheetViews>
  <sheetFormatPr defaultColWidth="9.140625" defaultRowHeight="12.75"/>
  <cols>
    <col min="3" max="3" width="22.421875" style="0" customWidth="1"/>
    <col min="4" max="5" width="34.140625" style="0" customWidth="1"/>
    <col min="6" max="6" width="12.28125" style="0" customWidth="1"/>
    <col min="7" max="7" width="13.8515625" style="0" customWidth="1"/>
    <col min="8" max="8" width="41.7109375" style="0" customWidth="1"/>
  </cols>
  <sheetData>
    <row r="5" spans="2:10" ht="32.25">
      <c r="B5" s="137" t="s">
        <v>178</v>
      </c>
      <c r="C5" s="137"/>
      <c r="D5" s="137"/>
      <c r="E5" s="137"/>
      <c r="F5" s="137"/>
      <c r="G5" s="137"/>
      <c r="H5" s="137"/>
      <c r="I5" s="137"/>
      <c r="J5" s="137"/>
    </row>
    <row r="7" spans="2:10" ht="27.75">
      <c r="B7" s="170" t="s">
        <v>68</v>
      </c>
      <c r="C7" s="170"/>
      <c r="D7" s="170"/>
      <c r="E7" s="170"/>
      <c r="F7" s="170"/>
      <c r="G7" s="170"/>
      <c r="H7" s="170"/>
      <c r="I7" s="170"/>
      <c r="J7" s="170"/>
    </row>
    <row r="9" ht="13.5" thickBot="1"/>
    <row r="10" spans="2:8" ht="29.25" customHeight="1" thickBot="1">
      <c r="B10" s="75" t="s">
        <v>4</v>
      </c>
      <c r="C10" s="75" t="s">
        <v>38</v>
      </c>
      <c r="D10" s="75" t="s">
        <v>102</v>
      </c>
      <c r="E10" s="75" t="s">
        <v>103</v>
      </c>
      <c r="F10" s="75" t="s">
        <v>104</v>
      </c>
      <c r="G10" s="75" t="s">
        <v>105</v>
      </c>
      <c r="H10" s="75" t="s">
        <v>106</v>
      </c>
    </row>
    <row r="11" spans="2:8" ht="39.75" customHeight="1">
      <c r="B11" s="37">
        <v>1</v>
      </c>
      <c r="C11" s="57" t="s">
        <v>107</v>
      </c>
      <c r="D11" s="57" t="s">
        <v>108</v>
      </c>
      <c r="E11" s="57" t="s">
        <v>109</v>
      </c>
      <c r="F11" s="76" t="s">
        <v>113</v>
      </c>
      <c r="G11" s="77">
        <v>40178</v>
      </c>
      <c r="H11" s="57" t="s">
        <v>176</v>
      </c>
    </row>
    <row r="12" spans="2:8" ht="39.75" customHeight="1">
      <c r="B12" s="38">
        <v>2</v>
      </c>
      <c r="C12" s="59" t="s">
        <v>110</v>
      </c>
      <c r="D12" s="59" t="s">
        <v>111</v>
      </c>
      <c r="E12" s="59" t="s">
        <v>112</v>
      </c>
      <c r="F12" s="78" t="s">
        <v>113</v>
      </c>
      <c r="G12" s="79">
        <v>40329</v>
      </c>
      <c r="H12" s="60"/>
    </row>
    <row r="13" spans="2:8" ht="39.75" customHeight="1">
      <c r="B13" s="38">
        <v>3</v>
      </c>
      <c r="C13" s="59" t="s">
        <v>114</v>
      </c>
      <c r="D13" s="59" t="s">
        <v>115</v>
      </c>
      <c r="E13" s="59" t="s">
        <v>116</v>
      </c>
      <c r="F13" s="78" t="s">
        <v>113</v>
      </c>
      <c r="G13" s="79">
        <v>40268</v>
      </c>
      <c r="H13" s="60"/>
    </row>
    <row r="14" spans="2:8" ht="39.75" customHeight="1">
      <c r="B14" s="38">
        <v>4</v>
      </c>
      <c r="C14" s="59" t="s">
        <v>117</v>
      </c>
      <c r="D14" s="59" t="s">
        <v>118</v>
      </c>
      <c r="E14" s="60" t="s">
        <v>119</v>
      </c>
      <c r="F14" s="78" t="s">
        <v>113</v>
      </c>
      <c r="G14" s="80"/>
      <c r="H14" s="60" t="s">
        <v>135</v>
      </c>
    </row>
    <row r="15" spans="2:8" ht="39.75" customHeight="1">
      <c r="B15" s="38">
        <v>5</v>
      </c>
      <c r="C15" s="60" t="s">
        <v>120</v>
      </c>
      <c r="D15" s="60" t="s">
        <v>121</v>
      </c>
      <c r="E15" s="59" t="s">
        <v>136</v>
      </c>
      <c r="F15" s="78" t="s">
        <v>113</v>
      </c>
      <c r="G15" s="79">
        <v>40274</v>
      </c>
      <c r="H15" s="60"/>
    </row>
    <row r="16" spans="2:8" ht="39.75" customHeight="1">
      <c r="B16" s="38">
        <v>6</v>
      </c>
      <c r="C16" s="60" t="s">
        <v>122</v>
      </c>
      <c r="D16" s="60" t="s">
        <v>123</v>
      </c>
      <c r="E16" s="60"/>
      <c r="F16" s="78" t="s">
        <v>137</v>
      </c>
      <c r="G16" s="79">
        <v>41126</v>
      </c>
      <c r="H16" s="60"/>
    </row>
    <row r="17" spans="2:8" ht="39.75" customHeight="1">
      <c r="B17" s="38">
        <v>7</v>
      </c>
      <c r="C17" s="60" t="s">
        <v>124</v>
      </c>
      <c r="D17" s="60" t="s">
        <v>125</v>
      </c>
      <c r="E17" s="60" t="s">
        <v>126</v>
      </c>
      <c r="F17" s="78" t="s">
        <v>113</v>
      </c>
      <c r="G17" s="80"/>
      <c r="H17" s="60" t="s">
        <v>127</v>
      </c>
    </row>
    <row r="18" spans="2:8" ht="39.75" customHeight="1">
      <c r="B18" s="38">
        <v>8</v>
      </c>
      <c r="C18" s="60" t="s">
        <v>128</v>
      </c>
      <c r="D18" s="60" t="s">
        <v>125</v>
      </c>
      <c r="E18" s="60" t="s">
        <v>129</v>
      </c>
      <c r="F18" s="78" t="s">
        <v>113</v>
      </c>
      <c r="G18" s="80"/>
      <c r="H18" s="60" t="s">
        <v>130</v>
      </c>
    </row>
    <row r="19" spans="2:8" ht="39.75" customHeight="1">
      <c r="B19" s="38">
        <v>9</v>
      </c>
      <c r="C19" s="60" t="s">
        <v>131</v>
      </c>
      <c r="D19" s="60" t="s">
        <v>132</v>
      </c>
      <c r="E19" s="60" t="s">
        <v>133</v>
      </c>
      <c r="F19" s="78" t="s">
        <v>113</v>
      </c>
      <c r="G19" s="80"/>
      <c r="H19" s="60" t="s">
        <v>134</v>
      </c>
    </row>
    <row r="20" spans="2:8" ht="24.75" customHeight="1" thickBot="1">
      <c r="B20" s="39"/>
      <c r="C20" s="42"/>
      <c r="D20" s="42"/>
      <c r="E20" s="42"/>
      <c r="F20" s="39"/>
      <c r="G20" s="39"/>
      <c r="H20" s="42"/>
    </row>
  </sheetData>
  <sheetProtection/>
  <mergeCells count="2">
    <mergeCell ref="B5:J5"/>
    <mergeCell ref="B7:J7"/>
  </mergeCells>
  <printOptions horizontalCentered="1"/>
  <pageMargins left="0" right="0" top="0" bottom="0" header="0" footer="0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G29"/>
  <sheetViews>
    <sheetView zoomScalePageLayoutView="0" workbookViewId="0" topLeftCell="A1">
      <selection activeCell="E10" sqref="E10"/>
    </sheetView>
  </sheetViews>
  <sheetFormatPr defaultColWidth="9.140625" defaultRowHeight="12.75"/>
  <cols>
    <col min="2" max="2" width="9.28125" style="0" customWidth="1"/>
    <col min="3" max="3" width="17.8515625" style="0" customWidth="1"/>
    <col min="4" max="4" width="30.7109375" style="0" customWidth="1"/>
    <col min="5" max="5" width="26.00390625" style="0" customWidth="1"/>
    <col min="6" max="6" width="29.140625" style="0" customWidth="1"/>
  </cols>
  <sheetData>
    <row r="5" spans="2:7" ht="32.25">
      <c r="B5" s="137" t="s">
        <v>178</v>
      </c>
      <c r="C5" s="137"/>
      <c r="D5" s="137"/>
      <c r="E5" s="137"/>
      <c r="F5" s="137"/>
      <c r="G5" s="3"/>
    </row>
    <row r="7" spans="2:7" ht="27.75">
      <c r="B7" s="170" t="s">
        <v>41</v>
      </c>
      <c r="C7" s="170"/>
      <c r="D7" s="170"/>
      <c r="E7" s="170"/>
      <c r="F7" s="170"/>
      <c r="G7" s="7"/>
    </row>
    <row r="9" ht="13.5" thickBot="1"/>
    <row r="10" spans="2:6" ht="26.25" customHeight="1" thickBot="1">
      <c r="B10" s="75" t="s">
        <v>4</v>
      </c>
      <c r="C10" s="75" t="s">
        <v>39</v>
      </c>
      <c r="D10" s="75" t="s">
        <v>10</v>
      </c>
      <c r="E10" s="75" t="s">
        <v>14</v>
      </c>
      <c r="F10" s="75" t="s">
        <v>15</v>
      </c>
    </row>
    <row r="11" spans="2:6" ht="52.5" customHeight="1">
      <c r="B11" s="37">
        <v>1</v>
      </c>
      <c r="C11" s="81">
        <v>39965</v>
      </c>
      <c r="D11" s="57" t="s">
        <v>138</v>
      </c>
      <c r="E11" s="57" t="s">
        <v>139</v>
      </c>
      <c r="F11" s="58"/>
    </row>
    <row r="12" spans="2:6" ht="36" customHeight="1">
      <c r="B12" s="38"/>
      <c r="C12" s="38"/>
      <c r="D12" s="60"/>
      <c r="E12" s="60"/>
      <c r="F12" s="60"/>
    </row>
    <row r="13" spans="2:6" ht="24.75" customHeight="1">
      <c r="B13" s="38"/>
      <c r="C13" s="38"/>
      <c r="D13" s="60"/>
      <c r="E13" s="60"/>
      <c r="F13" s="60"/>
    </row>
    <row r="14" spans="2:6" ht="24.75" customHeight="1">
      <c r="B14" s="38"/>
      <c r="C14" s="38"/>
      <c r="D14" s="60"/>
      <c r="E14" s="60"/>
      <c r="F14" s="60"/>
    </row>
    <row r="15" spans="2:6" ht="24.75" customHeight="1">
      <c r="B15" s="38"/>
      <c r="C15" s="38"/>
      <c r="D15" s="60"/>
      <c r="E15" s="60"/>
      <c r="F15" s="60"/>
    </row>
    <row r="16" spans="2:6" ht="24.75" customHeight="1">
      <c r="B16" s="38"/>
      <c r="C16" s="38"/>
      <c r="D16" s="60"/>
      <c r="E16" s="60"/>
      <c r="F16" s="60"/>
    </row>
    <row r="17" spans="2:6" ht="24.75" customHeight="1">
      <c r="B17" s="38"/>
      <c r="C17" s="38"/>
      <c r="D17" s="60"/>
      <c r="E17" s="60"/>
      <c r="F17" s="60"/>
    </row>
    <row r="18" spans="2:6" ht="24.75" customHeight="1">
      <c r="B18" s="38"/>
      <c r="C18" s="38"/>
      <c r="D18" s="60"/>
      <c r="E18" s="60"/>
      <c r="F18" s="60"/>
    </row>
    <row r="19" spans="2:6" ht="24.75" customHeight="1">
      <c r="B19" s="38"/>
      <c r="C19" s="38"/>
      <c r="D19" s="60"/>
      <c r="E19" s="60"/>
      <c r="F19" s="60"/>
    </row>
    <row r="20" spans="2:6" ht="24.75" customHeight="1">
      <c r="B20" s="38"/>
      <c r="C20" s="38"/>
      <c r="D20" s="60"/>
      <c r="E20" s="60"/>
      <c r="F20" s="60"/>
    </row>
    <row r="21" spans="2:6" ht="24.75" customHeight="1">
      <c r="B21" s="38"/>
      <c r="C21" s="38"/>
      <c r="D21" s="60"/>
      <c r="E21" s="60"/>
      <c r="F21" s="60"/>
    </row>
    <row r="22" spans="2:6" ht="24.75" customHeight="1">
      <c r="B22" s="38"/>
      <c r="C22" s="38"/>
      <c r="D22" s="60"/>
      <c r="E22" s="60"/>
      <c r="F22" s="60"/>
    </row>
    <row r="23" spans="2:6" ht="24.75" customHeight="1">
      <c r="B23" s="38"/>
      <c r="C23" s="38"/>
      <c r="D23" s="60"/>
      <c r="E23" s="60"/>
      <c r="F23" s="60"/>
    </row>
    <row r="24" spans="2:6" ht="24.75" customHeight="1">
      <c r="B24" s="38"/>
      <c r="C24" s="38"/>
      <c r="D24" s="60"/>
      <c r="E24" s="60"/>
      <c r="F24" s="60"/>
    </row>
    <row r="25" spans="2:6" ht="24.75" customHeight="1">
      <c r="B25" s="38"/>
      <c r="C25" s="38"/>
      <c r="D25" s="60"/>
      <c r="E25" s="60"/>
      <c r="F25" s="60"/>
    </row>
    <row r="26" spans="2:6" ht="24.75" customHeight="1">
      <c r="B26" s="38"/>
      <c r="C26" s="38"/>
      <c r="D26" s="60"/>
      <c r="E26" s="60"/>
      <c r="F26" s="60"/>
    </row>
    <row r="27" spans="2:6" ht="24.75" customHeight="1">
      <c r="B27" s="38"/>
      <c r="C27" s="38"/>
      <c r="D27" s="60"/>
      <c r="E27" s="60"/>
      <c r="F27" s="60"/>
    </row>
    <row r="28" spans="2:6" ht="24.75" customHeight="1">
      <c r="B28" s="38"/>
      <c r="C28" s="38"/>
      <c r="D28" s="60"/>
      <c r="E28" s="60"/>
      <c r="F28" s="60"/>
    </row>
    <row r="29" spans="2:6" ht="24.75" customHeight="1" thickBot="1">
      <c r="B29" s="39"/>
      <c r="C29" s="39"/>
      <c r="D29" s="61"/>
      <c r="E29" s="61"/>
      <c r="F29" s="61"/>
    </row>
  </sheetData>
  <sheetProtection/>
  <mergeCells count="2">
    <mergeCell ref="B5:F5"/>
    <mergeCell ref="B7:F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5:G26"/>
  <sheetViews>
    <sheetView zoomScalePageLayoutView="0" workbookViewId="0" topLeftCell="A1">
      <selection activeCell="G19" sqref="G19"/>
    </sheetView>
  </sheetViews>
  <sheetFormatPr defaultColWidth="9.140625" defaultRowHeight="12.75"/>
  <cols>
    <col min="2" max="2" width="8.28125" style="0" customWidth="1"/>
    <col min="3" max="3" width="29.140625" style="0" customWidth="1"/>
    <col min="4" max="4" width="32.57421875" style="0" customWidth="1"/>
    <col min="5" max="5" width="27.00390625" style="0" customWidth="1"/>
  </cols>
  <sheetData>
    <row r="5" spans="2:7" ht="32.25">
      <c r="B5" s="137" t="s">
        <v>178</v>
      </c>
      <c r="C5" s="137"/>
      <c r="D5" s="137"/>
      <c r="E5" s="137"/>
      <c r="F5" s="137"/>
      <c r="G5" s="137"/>
    </row>
    <row r="7" spans="2:7" ht="27.75">
      <c r="B7" s="170" t="s">
        <v>40</v>
      </c>
      <c r="C7" s="170"/>
      <c r="D7" s="170"/>
      <c r="E7" s="170"/>
      <c r="F7" s="170"/>
      <c r="G7" s="170"/>
    </row>
    <row r="9" ht="13.5" thickBot="1"/>
    <row r="10" spans="2:5" ht="27" customHeight="1" thickBot="1">
      <c r="B10" s="75" t="s">
        <v>4</v>
      </c>
      <c r="C10" s="75" t="s">
        <v>10</v>
      </c>
      <c r="D10" s="75" t="s">
        <v>14</v>
      </c>
      <c r="E10" s="75" t="s">
        <v>15</v>
      </c>
    </row>
    <row r="11" spans="2:5" ht="24.75" customHeight="1">
      <c r="B11" s="37">
        <v>1</v>
      </c>
      <c r="C11" s="57" t="s">
        <v>100</v>
      </c>
      <c r="D11" s="57" t="s">
        <v>82</v>
      </c>
      <c r="E11" s="57" t="s">
        <v>140</v>
      </c>
    </row>
    <row r="12" spans="2:5" ht="24.75" customHeight="1">
      <c r="B12" s="38">
        <v>2</v>
      </c>
      <c r="C12" s="59" t="s">
        <v>101</v>
      </c>
      <c r="D12" s="59" t="s">
        <v>83</v>
      </c>
      <c r="E12" s="60"/>
    </row>
    <row r="13" spans="2:5" ht="24.75" customHeight="1">
      <c r="B13" s="38">
        <v>3</v>
      </c>
      <c r="C13" s="59" t="s">
        <v>141</v>
      </c>
      <c r="D13" s="59" t="s">
        <v>99</v>
      </c>
      <c r="E13" s="60"/>
    </row>
    <row r="14" spans="2:5" ht="24.75" customHeight="1">
      <c r="B14" s="38">
        <v>4</v>
      </c>
      <c r="C14" s="60"/>
      <c r="D14" s="60"/>
      <c r="E14" s="60"/>
    </row>
    <row r="15" spans="2:5" ht="24.75" customHeight="1">
      <c r="B15" s="38"/>
      <c r="C15" s="60"/>
      <c r="D15" s="60"/>
      <c r="E15" s="60"/>
    </row>
    <row r="16" spans="2:5" ht="24.75" customHeight="1">
      <c r="B16" s="38"/>
      <c r="C16" s="60"/>
      <c r="D16" s="60"/>
      <c r="E16" s="60"/>
    </row>
    <row r="17" spans="2:5" ht="24.75" customHeight="1">
      <c r="B17" s="38"/>
      <c r="C17" s="60"/>
      <c r="D17" s="60"/>
      <c r="E17" s="60"/>
    </row>
    <row r="18" spans="2:5" ht="24.75" customHeight="1">
      <c r="B18" s="38"/>
      <c r="C18" s="60"/>
      <c r="D18" s="60"/>
      <c r="E18" s="60"/>
    </row>
    <row r="19" spans="2:5" ht="24.75" customHeight="1">
      <c r="B19" s="38"/>
      <c r="C19" s="60"/>
      <c r="D19" s="60"/>
      <c r="E19" s="60"/>
    </row>
    <row r="20" spans="2:5" ht="24.75" customHeight="1">
      <c r="B20" s="38"/>
      <c r="C20" s="60"/>
      <c r="D20" s="60"/>
      <c r="E20" s="60"/>
    </row>
    <row r="21" spans="2:5" ht="24.75" customHeight="1">
      <c r="B21" s="38"/>
      <c r="C21" s="60"/>
      <c r="D21" s="60"/>
      <c r="E21" s="60"/>
    </row>
    <row r="22" spans="2:5" ht="24.75" customHeight="1">
      <c r="B22" s="38"/>
      <c r="C22" s="60"/>
      <c r="D22" s="60"/>
      <c r="E22" s="60"/>
    </row>
    <row r="23" spans="2:5" ht="24.75" customHeight="1">
      <c r="B23" s="38"/>
      <c r="C23" s="60"/>
      <c r="D23" s="60"/>
      <c r="E23" s="60"/>
    </row>
    <row r="24" spans="2:5" ht="24.75" customHeight="1">
      <c r="B24" s="38"/>
      <c r="C24" s="60"/>
      <c r="D24" s="60"/>
      <c r="E24" s="60"/>
    </row>
    <row r="25" spans="2:5" ht="24.75" customHeight="1">
      <c r="B25" s="38"/>
      <c r="C25" s="60"/>
      <c r="D25" s="60"/>
      <c r="E25" s="60"/>
    </row>
    <row r="26" spans="2:5" ht="24.75" customHeight="1" thickBot="1">
      <c r="B26" s="39"/>
      <c r="C26" s="61"/>
      <c r="D26" s="61"/>
      <c r="E26" s="61"/>
    </row>
  </sheetData>
  <sheetProtection/>
  <mergeCells count="2">
    <mergeCell ref="B5:G5"/>
    <mergeCell ref="B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APTECH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Vora</dc:creator>
  <cp:keywords/>
  <dc:description/>
  <cp:lastModifiedBy>prabhat</cp:lastModifiedBy>
  <cp:lastPrinted>2009-07-22T02:18:50Z</cp:lastPrinted>
  <dcterms:created xsi:type="dcterms:W3CDTF">2001-05-03T09:41:42Z</dcterms:created>
  <dcterms:modified xsi:type="dcterms:W3CDTF">2010-11-13T06:15:21Z</dcterms:modified>
  <cp:category/>
  <cp:version/>
  <cp:contentType/>
  <cp:contentStatus/>
</cp:coreProperties>
</file>