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9935" windowHeight="7620" tabRatio="60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<sst xmlns="http://schemas.openxmlformats.org/spreadsheetml/2006/main" count="69" uniqueCount="58">
  <si>
    <t>S.NO</t>
  </si>
  <si>
    <t>Name</t>
  </si>
  <si>
    <t>EMP.NO</t>
  </si>
  <si>
    <t>Gross salary</t>
  </si>
  <si>
    <t>Basic</t>
  </si>
  <si>
    <t>HRA</t>
  </si>
  <si>
    <t>Coveyance allowance</t>
  </si>
  <si>
    <t>Medical allowance</t>
  </si>
  <si>
    <t>Special allowance</t>
  </si>
  <si>
    <t>PF</t>
  </si>
  <si>
    <t>ESI</t>
  </si>
  <si>
    <t>Total</t>
  </si>
  <si>
    <t>E110</t>
  </si>
  <si>
    <t>E120</t>
  </si>
  <si>
    <t>E130</t>
  </si>
  <si>
    <t>E140</t>
  </si>
  <si>
    <t>E150</t>
  </si>
  <si>
    <t>E160</t>
  </si>
  <si>
    <t>E170</t>
  </si>
  <si>
    <t>E180</t>
  </si>
  <si>
    <t>E190</t>
  </si>
  <si>
    <t>E210</t>
  </si>
  <si>
    <t>ABSENT</t>
  </si>
  <si>
    <t>LEAVE</t>
  </si>
  <si>
    <t>CASUAL LEAVE</t>
  </si>
  <si>
    <t>SICK LEAVE</t>
  </si>
  <si>
    <t>EARNED LEAVE</t>
  </si>
  <si>
    <t>LEAVE BALANCE</t>
  </si>
  <si>
    <t>WITHOUT PERMISSON</t>
  </si>
  <si>
    <t>WITH PERMISSON</t>
  </si>
  <si>
    <t>NO.OF WORKING DAYS</t>
  </si>
  <si>
    <t>EARNED SALARY</t>
  </si>
  <si>
    <t>`</t>
  </si>
  <si>
    <t>LOP
(DAYS)</t>
  </si>
  <si>
    <t>LOP
(AMOUNT)</t>
  </si>
  <si>
    <t>TOTAL DEDUCTIONS</t>
  </si>
  <si>
    <t>LIC</t>
  </si>
  <si>
    <t>LOAN</t>
  </si>
  <si>
    <t>TOTAL</t>
  </si>
  <si>
    <t>TOTAL ADDITIONS</t>
  </si>
  <si>
    <t>OVER TIME
(HOURS)</t>
  </si>
  <si>
    <t>OVER TIME
(AMOUNT)</t>
  </si>
  <si>
    <t>BONUS</t>
  </si>
  <si>
    <t>SOME MONETARY AWARDS</t>
  </si>
  <si>
    <t>NET SALARY</t>
  </si>
  <si>
    <t>calculated by Earned salary</t>
  </si>
  <si>
    <t>LEAVE CALCULATION</t>
  </si>
  <si>
    <t>ACTUAL SALARY</t>
  </si>
  <si>
    <t>aaa</t>
  </si>
  <si>
    <t>bbb</t>
  </si>
  <si>
    <t>ccc</t>
  </si>
  <si>
    <t>ddd</t>
  </si>
  <si>
    <t>eee</t>
  </si>
  <si>
    <t>fff</t>
  </si>
  <si>
    <t>ggg</t>
  </si>
  <si>
    <t>hhh</t>
  </si>
  <si>
    <t>iii</t>
  </si>
  <si>
    <t>jjj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</si>
</sst>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10"/>
      <name val="Calibri"/>
      <family val="2"/>
    </font>
    <font>
      <b/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8"/>
      <color theme="1"/>
      <name val="Calibri"/>
      <family val="2"/>
    </font>
    <font>
      <b/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7" fillId="0" borderId="0" xfId="0" applyFont="1" applyBorder="1" applyAlignment="1">
      <alignment horizontal="center" vertical="center" wrapText="1"/>
    </xf>
    <xf numFmtId="0" fontId="37" fillId="10" borderId="10" xfId="0" applyFont="1" applyFill="1" applyBorder="1" applyAlignment="1">
      <alignment horizontal="center" vertical="center" wrapText="1"/>
    </xf>
    <xf numFmtId="0" fontId="39" fillId="10" borderId="10" xfId="0" applyFont="1" applyFill="1" applyBorder="1" applyAlignment="1">
      <alignment horizontal="center" vertical="center" wrapText="1"/>
    </xf>
    <xf numFmtId="0" fontId="40" fillId="10" borderId="10" xfId="0" applyFont="1" applyFill="1" applyBorder="1" applyAlignment="1">
      <alignment horizontal="center" vertical="center" wrapText="1"/>
    </xf>
    <xf numFmtId="0" fontId="0" fillId="10" borderId="10" xfId="0" applyFill="1" applyBorder="1" applyAlignment="1">
      <alignment horizontal="center"/>
    </xf>
    <xf numFmtId="0" fontId="0" fillId="10" borderId="11" xfId="0" applyFill="1" applyBorder="1" applyAlignment="1">
      <alignment/>
    </xf>
    <xf numFmtId="0" fontId="0" fillId="10" borderId="10" xfId="0" applyFill="1" applyBorder="1" applyAlignment="1">
      <alignment/>
    </xf>
    <xf numFmtId="2" fontId="0" fillId="10" borderId="10" xfId="0" applyNumberFormat="1" applyFill="1" applyBorder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37" fillId="9" borderId="10" xfId="0" applyFont="1" applyFill="1" applyBorder="1" applyAlignment="1">
      <alignment horizontal="center" vertical="center"/>
    </xf>
    <xf numFmtId="2" fontId="0" fillId="9" borderId="10" xfId="0" applyNumberFormat="1" applyFill="1" applyBorder="1" applyAlignment="1">
      <alignment/>
    </xf>
    <xf numFmtId="0" fontId="40" fillId="33" borderId="10" xfId="0" applyFont="1" applyFill="1" applyBorder="1" applyAlignment="1">
      <alignment horizontal="center" vertical="center" wrapText="1"/>
    </xf>
    <xf numFmtId="0" fontId="37" fillId="33" borderId="10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1" fontId="0" fillId="33" borderId="10" xfId="0" applyNumberFormat="1" applyFill="1" applyBorder="1" applyAlignment="1">
      <alignment/>
    </xf>
    <xf numFmtId="0" fontId="37" fillId="34" borderId="12" xfId="0" applyFont="1" applyFill="1" applyBorder="1" applyAlignment="1">
      <alignment horizontal="center" vertical="center"/>
    </xf>
    <xf numFmtId="0" fontId="37" fillId="34" borderId="12" xfId="0" applyFont="1" applyFill="1" applyBorder="1" applyAlignment="1">
      <alignment horizontal="center" vertical="center" wrapText="1"/>
    </xf>
    <xf numFmtId="164" fontId="0" fillId="34" borderId="11" xfId="0" applyNumberFormat="1" applyFill="1" applyBorder="1" applyAlignment="1">
      <alignment/>
    </xf>
    <xf numFmtId="164" fontId="0" fillId="34" borderId="10" xfId="0" applyNumberFormat="1" applyFill="1" applyBorder="1" applyAlignment="1">
      <alignment/>
    </xf>
    <xf numFmtId="0" fontId="37" fillId="35" borderId="10" xfId="0" applyFont="1" applyFill="1" applyBorder="1" applyAlignment="1">
      <alignment horizontal="center" vertical="center"/>
    </xf>
    <xf numFmtId="0" fontId="37" fillId="35" borderId="10" xfId="0" applyFont="1" applyFill="1" applyBorder="1" applyAlignment="1">
      <alignment horizontal="center" vertical="center" wrapText="1"/>
    </xf>
    <xf numFmtId="0" fontId="37" fillId="35" borderId="0" xfId="0" applyFont="1" applyFill="1" applyBorder="1" applyAlignment="1">
      <alignment horizontal="center" vertical="center"/>
    </xf>
    <xf numFmtId="0" fontId="37" fillId="35" borderId="0" xfId="0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0" fillId="35" borderId="13" xfId="0" applyFill="1" applyBorder="1" applyAlignment="1">
      <alignment/>
    </xf>
    <xf numFmtId="0" fontId="0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1" xfId="0" applyFill="1" applyBorder="1" applyAlignment="1">
      <alignment/>
    </xf>
    <xf numFmtId="164" fontId="0" fillId="0" borderId="0" xfId="0" applyNumberFormat="1" applyAlignment="1">
      <alignment/>
    </xf>
    <xf numFmtId="0" fontId="41" fillId="36" borderId="10" xfId="0" applyFont="1" applyFill="1" applyBorder="1" applyAlignment="1">
      <alignment horizontal="center" vertical="center"/>
    </xf>
    <xf numFmtId="0" fontId="41" fillId="36" borderId="12" xfId="0" applyFont="1" applyFill="1" applyBorder="1" applyAlignment="1">
      <alignment horizontal="center"/>
    </xf>
    <xf numFmtId="0" fontId="41" fillId="36" borderId="11" xfId="0" applyFont="1" applyFill="1" applyBorder="1" applyAlignment="1">
      <alignment horizontal="center"/>
    </xf>
    <xf numFmtId="1" fontId="41" fillId="36" borderId="10" xfId="0" applyNumberFormat="1" applyFont="1" applyFill="1" applyBorder="1" applyAlignment="1">
      <alignment/>
    </xf>
    <xf numFmtId="0" fontId="0" fillId="34" borderId="10" xfId="0" applyFill="1" applyBorder="1" applyAlignment="1">
      <alignment horizontal="center"/>
    </xf>
    <xf numFmtId="0" fontId="42" fillId="10" borderId="10" xfId="0" applyFont="1" applyFill="1" applyBorder="1" applyAlignment="1">
      <alignment horizontal="center" vertical="center" wrapText="1"/>
    </xf>
    <xf numFmtId="0" fontId="37" fillId="10" borderId="10" xfId="0" applyFont="1" applyFill="1" applyBorder="1" applyAlignment="1">
      <alignment horizontal="center" vertical="center" wrapText="1"/>
    </xf>
    <xf numFmtId="0" fontId="43" fillId="0" borderId="14" xfId="0" applyFont="1" applyBorder="1" applyAlignment="1">
      <alignment horizontal="center"/>
    </xf>
    <xf numFmtId="0" fontId="43" fillId="0" borderId="15" xfId="0" applyFont="1" applyBorder="1" applyAlignment="1">
      <alignment horizontal="center"/>
    </xf>
    <xf numFmtId="0" fontId="43" fillId="0" borderId="16" xfId="0" applyFont="1" applyBorder="1" applyAlignment="1">
      <alignment horizontal="center"/>
    </xf>
    <xf numFmtId="0" fontId="0" fillId="9" borderId="12" xfId="0" applyFill="1" applyBorder="1" applyAlignment="1">
      <alignment horizontal="center"/>
    </xf>
    <xf numFmtId="0" fontId="0" fillId="9" borderId="11" xfId="0" applyFill="1" applyBorder="1" applyAlignment="1">
      <alignment horizontal="center"/>
    </xf>
    <xf numFmtId="0" fontId="37" fillId="10" borderId="12" xfId="0" applyFont="1" applyFill="1" applyBorder="1" applyAlignment="1">
      <alignment horizontal="center" vertical="center" wrapText="1"/>
    </xf>
    <xf numFmtId="0" fontId="37" fillId="10" borderId="11" xfId="0" applyFont="1" applyFill="1" applyBorder="1" applyAlignment="1">
      <alignment horizontal="center" vertical="center" wrapText="1"/>
    </xf>
    <xf numFmtId="0" fontId="37" fillId="10" borderId="14" xfId="0" applyFont="1" applyFill="1" applyBorder="1" applyAlignment="1">
      <alignment horizontal="center" vertical="center" wrapText="1"/>
    </xf>
    <xf numFmtId="0" fontId="37" fillId="10" borderId="15" xfId="0" applyFont="1" applyFill="1" applyBorder="1" applyAlignment="1">
      <alignment horizontal="center" vertical="center" wrapText="1"/>
    </xf>
    <xf numFmtId="0" fontId="37" fillId="10" borderId="16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U23"/>
  <sheetViews>
    <sheetView tabSelected="1" zoomScalePageLayoutView="0" workbookViewId="0" topLeftCell="A1">
      <selection activeCell="B17" sqref="B17"/>
    </sheetView>
  </sheetViews>
  <sheetFormatPr defaultColWidth="9.140625" defaultRowHeight="15"/>
  <cols>
    <col min="4" max="4" width="10.140625" style="0" customWidth="1"/>
    <col min="7" max="7" width="11.28125" style="0" customWidth="1"/>
    <col min="8" max="8" width="10.140625" style="0" customWidth="1"/>
    <col min="9" max="9" width="10.00390625" style="0" bestFit="1" customWidth="1"/>
    <col min="13" max="13" width="1.8515625" style="1" customWidth="1"/>
    <col min="19" max="19" width="9.00390625" style="0" customWidth="1"/>
    <col min="22" max="22" width="11.00390625" style="0" customWidth="1"/>
    <col min="23" max="23" width="2.28125" style="0" customWidth="1"/>
    <col min="26" max="26" width="10.57421875" style="0" bestFit="1" customWidth="1"/>
    <col min="27" max="28" width="10.00390625" style="0" bestFit="1" customWidth="1"/>
    <col min="32" max="32" width="2.7109375" style="0" customWidth="1"/>
    <col min="33" max="37" width="10.00390625" style="0" customWidth="1"/>
    <col min="38" max="38" width="2.7109375" style="0" customWidth="1"/>
    <col min="39" max="39" width="10.00390625" style="0" customWidth="1"/>
    <col min="45" max="45" width="12.8515625" style="0" bestFit="1" customWidth="1"/>
  </cols>
  <sheetData>
    <row r="2" spans="1:43" ht="15">
      <c r="A2" s="41" t="s">
        <v>47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  <c r="N2" s="41" t="s">
        <v>46</v>
      </c>
      <c r="O2" s="42"/>
      <c r="P2" s="42"/>
      <c r="Q2" s="42"/>
      <c r="R2" s="42"/>
      <c r="S2" s="42"/>
      <c r="T2" s="42"/>
      <c r="U2" s="42"/>
      <c r="V2" s="42"/>
      <c r="X2" s="41" t="s">
        <v>45</v>
      </c>
      <c r="Y2" s="42"/>
      <c r="Z2" s="42"/>
      <c r="AA2" s="42"/>
      <c r="AB2" s="42"/>
      <c r="AC2" s="42"/>
      <c r="AD2" s="42"/>
      <c r="AE2" s="42"/>
      <c r="AG2" s="41" t="s">
        <v>35</v>
      </c>
      <c r="AH2" s="42"/>
      <c r="AI2" s="42"/>
      <c r="AJ2" s="42"/>
      <c r="AK2" s="43"/>
      <c r="AM2" s="41" t="s">
        <v>39</v>
      </c>
      <c r="AN2" s="42"/>
      <c r="AO2" s="42"/>
      <c r="AP2" s="42"/>
      <c r="AQ2" s="43"/>
    </row>
    <row r="4" spans="1:45" ht="42" customHeight="1">
      <c r="A4" s="24" t="s">
        <v>0</v>
      </c>
      <c r="B4" s="24" t="s">
        <v>1</v>
      </c>
      <c r="C4" s="24" t="s">
        <v>2</v>
      </c>
      <c r="D4" s="25" t="s">
        <v>3</v>
      </c>
      <c r="E4" s="24" t="s">
        <v>4</v>
      </c>
      <c r="F4" s="24" t="s">
        <v>5</v>
      </c>
      <c r="G4" s="25" t="s">
        <v>6</v>
      </c>
      <c r="H4" s="25" t="s">
        <v>7</v>
      </c>
      <c r="I4" s="25" t="s">
        <v>8</v>
      </c>
      <c r="J4" s="25" t="s">
        <v>9</v>
      </c>
      <c r="K4" s="25" t="s">
        <v>10</v>
      </c>
      <c r="L4" s="25" t="s">
        <v>11</v>
      </c>
      <c r="M4" s="2"/>
      <c r="N4" s="3" t="s">
        <v>22</v>
      </c>
      <c r="O4" s="3" t="s">
        <v>23</v>
      </c>
      <c r="P4" s="3" t="s">
        <v>24</v>
      </c>
      <c r="Q4" s="3" t="s">
        <v>25</v>
      </c>
      <c r="R4" s="3" t="s">
        <v>26</v>
      </c>
      <c r="S4" s="3" t="s">
        <v>33</v>
      </c>
      <c r="T4" s="4" t="s">
        <v>30</v>
      </c>
      <c r="U4" s="5" t="s">
        <v>34</v>
      </c>
      <c r="V4" s="3" t="s">
        <v>31</v>
      </c>
      <c r="X4" s="20" t="s">
        <v>4</v>
      </c>
      <c r="Y4" s="20" t="s">
        <v>5</v>
      </c>
      <c r="Z4" s="21" t="s">
        <v>6</v>
      </c>
      <c r="AA4" s="21" t="s">
        <v>7</v>
      </c>
      <c r="AB4" s="21" t="s">
        <v>8</v>
      </c>
      <c r="AC4" s="21" t="s">
        <v>9</v>
      </c>
      <c r="AD4" s="21" t="s">
        <v>10</v>
      </c>
      <c r="AE4" s="21" t="s">
        <v>11</v>
      </c>
      <c r="AG4" s="12" t="s">
        <v>9</v>
      </c>
      <c r="AH4" s="12" t="s">
        <v>10</v>
      </c>
      <c r="AI4" s="12" t="s">
        <v>36</v>
      </c>
      <c r="AJ4" s="12" t="s">
        <v>37</v>
      </c>
      <c r="AK4" s="12" t="s">
        <v>38</v>
      </c>
      <c r="AM4" s="14" t="s">
        <v>40</v>
      </c>
      <c r="AN4" s="14" t="s">
        <v>41</v>
      </c>
      <c r="AO4" s="15" t="s">
        <v>42</v>
      </c>
      <c r="AP4" s="16" t="s">
        <v>43</v>
      </c>
      <c r="AQ4" s="16" t="s">
        <v>38</v>
      </c>
      <c r="AS4" s="34" t="s">
        <v>44</v>
      </c>
    </row>
    <row r="5" spans="1:45" ht="15" customHeight="1">
      <c r="A5" s="26"/>
      <c r="B5" s="26"/>
      <c r="C5" s="26"/>
      <c r="D5" s="27"/>
      <c r="E5" s="26"/>
      <c r="F5" s="26"/>
      <c r="G5" s="27"/>
      <c r="H5" s="27"/>
      <c r="I5" s="27"/>
      <c r="J5" s="27"/>
      <c r="K5" s="27"/>
      <c r="L5" s="27"/>
      <c r="M5" s="2"/>
      <c r="N5" s="39" t="s">
        <v>28</v>
      </c>
      <c r="O5" s="39" t="s">
        <v>29</v>
      </c>
      <c r="P5" s="48" t="s">
        <v>27</v>
      </c>
      <c r="Q5" s="49"/>
      <c r="R5" s="50"/>
      <c r="S5" s="40"/>
      <c r="T5" s="40">
        <v>30</v>
      </c>
      <c r="U5" s="46"/>
      <c r="V5" s="40"/>
      <c r="X5" s="38"/>
      <c r="Y5" s="38"/>
      <c r="Z5" s="38"/>
      <c r="AA5" s="38"/>
      <c r="AB5" s="38"/>
      <c r="AC5" s="38"/>
      <c r="AD5" s="38"/>
      <c r="AE5" s="38"/>
      <c r="AG5" s="44"/>
      <c r="AH5" s="44"/>
      <c r="AI5" s="44"/>
      <c r="AJ5" s="44"/>
      <c r="AK5" s="44"/>
      <c r="AM5" s="17"/>
      <c r="AN5" s="17"/>
      <c r="AO5" s="17"/>
      <c r="AP5" s="17"/>
      <c r="AQ5" s="17"/>
      <c r="AS5" s="35"/>
    </row>
    <row r="6" spans="1:45" ht="15.75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9"/>
      <c r="N6" s="39"/>
      <c r="O6" s="39"/>
      <c r="P6" s="6">
        <v>12</v>
      </c>
      <c r="Q6" s="6">
        <v>12</v>
      </c>
      <c r="R6" s="6">
        <v>0</v>
      </c>
      <c r="S6" s="40"/>
      <c r="T6" s="40"/>
      <c r="U6" s="47"/>
      <c r="V6" s="40"/>
      <c r="X6" s="38"/>
      <c r="Y6" s="38"/>
      <c r="Z6" s="38"/>
      <c r="AA6" s="38"/>
      <c r="AB6" s="38"/>
      <c r="AC6" s="38"/>
      <c r="AD6" s="38"/>
      <c r="AE6" s="38"/>
      <c r="AG6" s="45"/>
      <c r="AH6" s="45"/>
      <c r="AI6" s="45"/>
      <c r="AJ6" s="45"/>
      <c r="AK6" s="45"/>
      <c r="AM6" s="18"/>
      <c r="AN6" s="18"/>
      <c r="AO6" s="18"/>
      <c r="AP6" s="18"/>
      <c r="AQ6" s="18"/>
      <c r="AS6" s="36"/>
    </row>
    <row r="7" spans="1:45" ht="15.75">
      <c r="A7" s="30">
        <v>1</v>
      </c>
      <c r="B7" s="31" t="s">
        <v>48</v>
      </c>
      <c r="C7" s="30" t="s">
        <v>12</v>
      </c>
      <c r="D7" s="31">
        <v>25000</v>
      </c>
      <c r="E7" s="31">
        <f>D7*50/100</f>
        <v>12500</v>
      </c>
      <c r="F7" s="31">
        <f>E7*40/100</f>
        <v>5000</v>
      </c>
      <c r="G7" s="31">
        <v>800</v>
      </c>
      <c r="H7" s="31">
        <f>D7*10/100</f>
        <v>2500</v>
      </c>
      <c r="I7" s="31">
        <v>2262.5</v>
      </c>
      <c r="J7" s="31">
        <f>IF(D7&gt;15000,E7*12%,0)</f>
        <v>1500</v>
      </c>
      <c r="K7" s="31">
        <f>IF(E7&lt;15000,D7*1.75%,0)</f>
        <v>437.50000000000006</v>
      </c>
      <c r="L7" s="32">
        <f>SUM(E7:K7)</f>
        <v>25000</v>
      </c>
      <c r="N7" s="7">
        <v>1</v>
      </c>
      <c r="O7" s="8">
        <v>3</v>
      </c>
      <c r="P7" s="8">
        <v>11</v>
      </c>
      <c r="Q7" s="8">
        <v>10</v>
      </c>
      <c r="R7" s="8">
        <v>0</v>
      </c>
      <c r="S7" s="7">
        <v>1</v>
      </c>
      <c r="T7" s="8">
        <f>T5-S7</f>
        <v>29</v>
      </c>
      <c r="U7" s="9">
        <f aca="true" t="shared" si="0" ref="U7:U16">D7-V7</f>
        <v>833.3333333333321</v>
      </c>
      <c r="V7" s="9">
        <f aca="true" t="shared" si="1" ref="V7:V16">D7/30*T7</f>
        <v>24166.666666666668</v>
      </c>
      <c r="X7" s="22">
        <f>V7*50%</f>
        <v>12083.333333333334</v>
      </c>
      <c r="Y7" s="22">
        <f>X7*40%</f>
        <v>4833.333333333334</v>
      </c>
      <c r="Z7" s="22">
        <v>800</v>
      </c>
      <c r="AA7" s="22">
        <f>X7*10%</f>
        <v>1208.3333333333335</v>
      </c>
      <c r="AB7" s="22">
        <v>3368.75</v>
      </c>
      <c r="AC7" s="22">
        <f>IF(V7&gt;15000,X7*12%,0)</f>
        <v>1450</v>
      </c>
      <c r="AD7" s="22">
        <f>IF(X7&lt;15000,V7*1.75%,0)</f>
        <v>422.91666666666674</v>
      </c>
      <c r="AE7" s="22">
        <f>SUM(X7:AD7)</f>
        <v>24166.666666666668</v>
      </c>
      <c r="AG7" s="13">
        <f>+AC7</f>
        <v>1450</v>
      </c>
      <c r="AH7" s="13">
        <f>+AD7</f>
        <v>422.91666666666674</v>
      </c>
      <c r="AI7" s="13">
        <v>300</v>
      </c>
      <c r="AJ7" s="13">
        <v>800</v>
      </c>
      <c r="AK7" s="13">
        <f>SUM(AG7:AJ7)</f>
        <v>2972.916666666667</v>
      </c>
      <c r="AM7" s="19">
        <v>4</v>
      </c>
      <c r="AN7" s="19">
        <f aca="true" t="shared" si="2" ref="AN7:AN16">(D7/30)/8*AM7*1.5</f>
        <v>625</v>
      </c>
      <c r="AO7" s="19">
        <v>1200</v>
      </c>
      <c r="AP7" s="19">
        <v>400</v>
      </c>
      <c r="AQ7" s="19">
        <f>SUM(AN7:AP7)</f>
        <v>2225</v>
      </c>
      <c r="AS7" s="37">
        <f>AE7-AK7+AQ7</f>
        <v>23418.75</v>
      </c>
    </row>
    <row r="8" spans="1:45" ht="15.75">
      <c r="A8" s="30">
        <v>2</v>
      </c>
      <c r="B8" s="31" t="s">
        <v>49</v>
      </c>
      <c r="C8" s="30" t="s">
        <v>13</v>
      </c>
      <c r="D8" s="31">
        <v>20000</v>
      </c>
      <c r="E8" s="31">
        <f aca="true" t="shared" si="3" ref="E8:E16">D8*50/100</f>
        <v>10000</v>
      </c>
      <c r="F8" s="31">
        <f aca="true" t="shared" si="4" ref="F8:F16">E8*40/100</f>
        <v>4000</v>
      </c>
      <c r="G8" s="31">
        <v>800</v>
      </c>
      <c r="H8" s="31">
        <f aca="true" t="shared" si="5" ref="H8:H16">D8*10/100</f>
        <v>2000</v>
      </c>
      <c r="I8" s="31">
        <v>1650</v>
      </c>
      <c r="J8" s="31">
        <f aca="true" t="shared" si="6" ref="J8:J16">IF(D8&gt;15000,E8*12%,0)</f>
        <v>1200</v>
      </c>
      <c r="K8" s="31">
        <f aca="true" t="shared" si="7" ref="K8:K16">IF(E8&lt;15000,D8*1.75%,0)</f>
        <v>350.00000000000006</v>
      </c>
      <c r="L8" s="31">
        <f aca="true" t="shared" si="8" ref="L8:L16">SUM(E8:K8)</f>
        <v>20000</v>
      </c>
      <c r="N8" s="8">
        <v>2</v>
      </c>
      <c r="O8" s="8">
        <v>1</v>
      </c>
      <c r="P8" s="8">
        <v>11</v>
      </c>
      <c r="Q8" s="8">
        <v>12</v>
      </c>
      <c r="R8" s="8">
        <v>0</v>
      </c>
      <c r="S8" s="8">
        <v>2</v>
      </c>
      <c r="T8" s="8">
        <f>T5-S8</f>
        <v>28</v>
      </c>
      <c r="U8" s="9">
        <f t="shared" si="0"/>
        <v>1333.3333333333358</v>
      </c>
      <c r="V8" s="9">
        <f t="shared" si="1"/>
        <v>18666.666666666664</v>
      </c>
      <c r="X8" s="22">
        <f aca="true" t="shared" si="9" ref="X8:X16">V8*50%</f>
        <v>9333.333333333332</v>
      </c>
      <c r="Y8" s="22">
        <f aca="true" t="shared" si="10" ref="Y8:Y16">X8*40%</f>
        <v>3733.333333333333</v>
      </c>
      <c r="Z8" s="22">
        <v>800</v>
      </c>
      <c r="AA8" s="22">
        <f aca="true" t="shared" si="11" ref="AA8:AA16">X8*10%</f>
        <v>933.3333333333333</v>
      </c>
      <c r="AB8" s="23">
        <v>2420</v>
      </c>
      <c r="AC8" s="22">
        <f aca="true" t="shared" si="12" ref="AC8:AC16">IF(V8&gt;15000,X8*12%,0)</f>
        <v>1119.9999999999998</v>
      </c>
      <c r="AD8" s="22">
        <f aca="true" t="shared" si="13" ref="AD8:AD16">IF(X8&lt;15000,V8*1.75%,0)</f>
        <v>326.66666666666663</v>
      </c>
      <c r="AE8" s="22">
        <f aca="true" t="shared" si="14" ref="AE8:AE16">SUM(X8:AD8)</f>
        <v>18666.666666666668</v>
      </c>
      <c r="AG8" s="13">
        <f aca="true" t="shared" si="15" ref="AG8:AG16">+AC8</f>
        <v>1119.9999999999998</v>
      </c>
      <c r="AH8" s="13">
        <f aca="true" t="shared" si="16" ref="AH8:AH16">+AD8</f>
        <v>326.66666666666663</v>
      </c>
      <c r="AI8" s="13">
        <v>280</v>
      </c>
      <c r="AJ8" s="13">
        <v>800</v>
      </c>
      <c r="AK8" s="13">
        <f aca="true" t="shared" si="17" ref="AK8:AK16">SUM(AG8:AJ8)</f>
        <v>2526.6666666666665</v>
      </c>
      <c r="AM8" s="19">
        <v>5</v>
      </c>
      <c r="AN8" s="19">
        <f t="shared" si="2"/>
        <v>625</v>
      </c>
      <c r="AO8" s="19">
        <v>1200</v>
      </c>
      <c r="AP8" s="19">
        <v>500</v>
      </c>
      <c r="AQ8" s="19">
        <f aca="true" t="shared" si="18" ref="AQ8:AQ16">SUM(AN8:AP8)</f>
        <v>2325</v>
      </c>
      <c r="AS8" s="37">
        <f aca="true" t="shared" si="19" ref="AS8:AS16">AE8-AK8+AQ8</f>
        <v>18465</v>
      </c>
    </row>
    <row r="9" spans="1:45" ht="15.75">
      <c r="A9" s="30">
        <v>3</v>
      </c>
      <c r="B9" s="31" t="s">
        <v>50</v>
      </c>
      <c r="C9" s="30" t="s">
        <v>14</v>
      </c>
      <c r="D9" s="31">
        <v>18000</v>
      </c>
      <c r="E9" s="31">
        <f t="shared" si="3"/>
        <v>9000</v>
      </c>
      <c r="F9" s="31">
        <f t="shared" si="4"/>
        <v>3600</v>
      </c>
      <c r="G9" s="31">
        <v>800</v>
      </c>
      <c r="H9" s="31">
        <f t="shared" si="5"/>
        <v>1800</v>
      </c>
      <c r="I9" s="31">
        <v>1405</v>
      </c>
      <c r="J9" s="31">
        <f t="shared" si="6"/>
        <v>1080</v>
      </c>
      <c r="K9" s="31">
        <f t="shared" si="7"/>
        <v>315.00000000000006</v>
      </c>
      <c r="L9" s="31">
        <f t="shared" si="8"/>
        <v>18000</v>
      </c>
      <c r="N9" s="8">
        <v>0</v>
      </c>
      <c r="O9" s="8">
        <v>0</v>
      </c>
      <c r="P9" s="8">
        <v>12</v>
      </c>
      <c r="Q9" s="8">
        <v>12</v>
      </c>
      <c r="R9" s="8">
        <v>1</v>
      </c>
      <c r="S9" s="8">
        <v>0</v>
      </c>
      <c r="T9" s="8">
        <f>T5-S9</f>
        <v>30</v>
      </c>
      <c r="U9" s="9">
        <f t="shared" si="0"/>
        <v>0</v>
      </c>
      <c r="V9" s="9">
        <f t="shared" si="1"/>
        <v>18000</v>
      </c>
      <c r="X9" s="22">
        <f t="shared" si="9"/>
        <v>9000</v>
      </c>
      <c r="Y9" s="22">
        <f t="shared" si="10"/>
        <v>3600</v>
      </c>
      <c r="Z9" s="22">
        <v>800</v>
      </c>
      <c r="AA9" s="22">
        <f t="shared" si="11"/>
        <v>900</v>
      </c>
      <c r="AB9" s="23">
        <v>2305</v>
      </c>
      <c r="AC9" s="22">
        <f t="shared" si="12"/>
        <v>1080</v>
      </c>
      <c r="AD9" s="22">
        <f t="shared" si="13"/>
        <v>315.00000000000006</v>
      </c>
      <c r="AE9" s="22">
        <f t="shared" si="14"/>
        <v>18000</v>
      </c>
      <c r="AG9" s="13">
        <f t="shared" si="15"/>
        <v>1080</v>
      </c>
      <c r="AH9" s="13">
        <f t="shared" si="16"/>
        <v>315.00000000000006</v>
      </c>
      <c r="AI9" s="13">
        <v>340</v>
      </c>
      <c r="AJ9" s="13">
        <v>800</v>
      </c>
      <c r="AK9" s="13">
        <f t="shared" si="17"/>
        <v>2535</v>
      </c>
      <c r="AM9" s="19">
        <v>6</v>
      </c>
      <c r="AN9" s="19">
        <f t="shared" si="2"/>
        <v>675</v>
      </c>
      <c r="AO9" s="19">
        <v>1200</v>
      </c>
      <c r="AP9" s="19">
        <v>600</v>
      </c>
      <c r="AQ9" s="19">
        <f t="shared" si="18"/>
        <v>2475</v>
      </c>
      <c r="AS9" s="37">
        <f t="shared" si="19"/>
        <v>17940</v>
      </c>
    </row>
    <row r="10" spans="1:45" ht="15.75">
      <c r="A10" s="30">
        <v>4</v>
      </c>
      <c r="B10" s="31" t="s">
        <v>51</v>
      </c>
      <c r="C10" s="30" t="s">
        <v>15</v>
      </c>
      <c r="D10" s="31">
        <v>32000</v>
      </c>
      <c r="E10" s="31">
        <f t="shared" si="3"/>
        <v>16000</v>
      </c>
      <c r="F10" s="31">
        <f t="shared" si="4"/>
        <v>6400</v>
      </c>
      <c r="G10" s="31">
        <v>800</v>
      </c>
      <c r="H10" s="31">
        <f t="shared" si="5"/>
        <v>3200</v>
      </c>
      <c r="I10" s="31">
        <v>3680</v>
      </c>
      <c r="J10" s="31">
        <f t="shared" si="6"/>
        <v>1920</v>
      </c>
      <c r="K10" s="31">
        <f t="shared" si="7"/>
        <v>0</v>
      </c>
      <c r="L10" s="31">
        <f t="shared" si="8"/>
        <v>32000</v>
      </c>
      <c r="N10" s="8">
        <v>2</v>
      </c>
      <c r="O10" s="8">
        <v>2</v>
      </c>
      <c r="P10" s="8">
        <v>11</v>
      </c>
      <c r="Q10" s="8">
        <v>11</v>
      </c>
      <c r="R10" s="8">
        <v>0</v>
      </c>
      <c r="S10" s="8">
        <v>2</v>
      </c>
      <c r="T10" s="8">
        <f>T5-S10</f>
        <v>28</v>
      </c>
      <c r="U10" s="9">
        <f t="shared" si="0"/>
        <v>2133.333333333332</v>
      </c>
      <c r="V10" s="9">
        <f t="shared" si="1"/>
        <v>29866.666666666668</v>
      </c>
      <c r="X10" s="22">
        <f t="shared" si="9"/>
        <v>14933.333333333334</v>
      </c>
      <c r="Y10" s="22">
        <f t="shared" si="10"/>
        <v>5973.333333333334</v>
      </c>
      <c r="Z10" s="22">
        <v>800</v>
      </c>
      <c r="AA10" s="22">
        <f t="shared" si="11"/>
        <v>1493.3333333333335</v>
      </c>
      <c r="AB10" s="23">
        <v>4352</v>
      </c>
      <c r="AC10" s="22">
        <f t="shared" si="12"/>
        <v>1792</v>
      </c>
      <c r="AD10" s="22">
        <f t="shared" si="13"/>
        <v>522.6666666666667</v>
      </c>
      <c r="AE10" s="22">
        <f t="shared" si="14"/>
        <v>29866.666666666668</v>
      </c>
      <c r="AG10" s="13">
        <f t="shared" si="15"/>
        <v>1792</v>
      </c>
      <c r="AH10" s="13">
        <f t="shared" si="16"/>
        <v>522.6666666666667</v>
      </c>
      <c r="AI10" s="13">
        <v>200</v>
      </c>
      <c r="AJ10" s="13">
        <v>800</v>
      </c>
      <c r="AK10" s="13">
        <f t="shared" si="17"/>
        <v>3314.666666666667</v>
      </c>
      <c r="AM10" s="19">
        <v>4</v>
      </c>
      <c r="AN10" s="19">
        <f t="shared" si="2"/>
        <v>800</v>
      </c>
      <c r="AO10" s="19">
        <v>1200</v>
      </c>
      <c r="AP10" s="19">
        <v>350</v>
      </c>
      <c r="AQ10" s="19">
        <f t="shared" si="18"/>
        <v>2350</v>
      </c>
      <c r="AS10" s="37">
        <f t="shared" si="19"/>
        <v>28902</v>
      </c>
    </row>
    <row r="11" spans="1:47" ht="15.75">
      <c r="A11" s="30">
        <v>5</v>
      </c>
      <c r="B11" s="31" t="s">
        <v>52</v>
      </c>
      <c r="C11" s="30" t="s">
        <v>16</v>
      </c>
      <c r="D11" s="31">
        <v>15000</v>
      </c>
      <c r="E11" s="31">
        <f t="shared" si="3"/>
        <v>7500</v>
      </c>
      <c r="F11" s="31">
        <f t="shared" si="4"/>
        <v>3000</v>
      </c>
      <c r="G11" s="31">
        <v>800</v>
      </c>
      <c r="H11" s="31">
        <f t="shared" si="5"/>
        <v>1500</v>
      </c>
      <c r="I11" s="31">
        <v>1937.5</v>
      </c>
      <c r="J11" s="31">
        <f t="shared" si="6"/>
        <v>0</v>
      </c>
      <c r="K11" s="31">
        <f t="shared" si="7"/>
        <v>262.5</v>
      </c>
      <c r="L11" s="31">
        <f t="shared" si="8"/>
        <v>15000</v>
      </c>
      <c r="N11" s="8">
        <v>1</v>
      </c>
      <c r="O11" s="8">
        <v>3</v>
      </c>
      <c r="P11" s="8">
        <v>11</v>
      </c>
      <c r="Q11" s="8">
        <v>10</v>
      </c>
      <c r="R11" s="8">
        <v>0</v>
      </c>
      <c r="S11" s="8">
        <v>1</v>
      </c>
      <c r="T11" s="8">
        <f>T5-S11</f>
        <v>29</v>
      </c>
      <c r="U11" s="9">
        <f t="shared" si="0"/>
        <v>500</v>
      </c>
      <c r="V11" s="9">
        <f t="shared" si="1"/>
        <v>14500</v>
      </c>
      <c r="X11" s="22">
        <f t="shared" si="9"/>
        <v>7250</v>
      </c>
      <c r="Y11" s="22">
        <f t="shared" si="10"/>
        <v>2900</v>
      </c>
      <c r="Z11" s="22">
        <v>800</v>
      </c>
      <c r="AA11" s="22">
        <f t="shared" si="11"/>
        <v>725</v>
      </c>
      <c r="AB11" s="23">
        <v>2571.25</v>
      </c>
      <c r="AC11" s="22">
        <f t="shared" si="12"/>
        <v>0</v>
      </c>
      <c r="AD11" s="22">
        <f t="shared" si="13"/>
        <v>253.75000000000003</v>
      </c>
      <c r="AE11" s="22">
        <f t="shared" si="14"/>
        <v>14500</v>
      </c>
      <c r="AG11" s="13">
        <f t="shared" si="15"/>
        <v>0</v>
      </c>
      <c r="AH11" s="13">
        <f t="shared" si="16"/>
        <v>253.75000000000003</v>
      </c>
      <c r="AI11" s="13">
        <v>400</v>
      </c>
      <c r="AJ11" s="13">
        <v>800</v>
      </c>
      <c r="AK11" s="13">
        <f t="shared" si="17"/>
        <v>1453.75</v>
      </c>
      <c r="AM11" s="19">
        <v>11</v>
      </c>
      <c r="AN11" s="19">
        <f t="shared" si="2"/>
        <v>1031.25</v>
      </c>
      <c r="AO11" s="19">
        <v>1200</v>
      </c>
      <c r="AP11" s="19">
        <v>450</v>
      </c>
      <c r="AQ11" s="19">
        <f t="shared" si="18"/>
        <v>2681.25</v>
      </c>
      <c r="AS11" s="37">
        <f t="shared" si="19"/>
        <v>15727.5</v>
      </c>
      <c r="AU11" s="10"/>
    </row>
    <row r="12" spans="1:45" ht="15.75">
      <c r="A12" s="30">
        <v>6</v>
      </c>
      <c r="B12" s="31" t="s">
        <v>53</v>
      </c>
      <c r="C12" s="30" t="s">
        <v>17</v>
      </c>
      <c r="D12" s="31">
        <v>14000</v>
      </c>
      <c r="E12" s="31">
        <f t="shared" si="3"/>
        <v>7000</v>
      </c>
      <c r="F12" s="31">
        <f t="shared" si="4"/>
        <v>2800</v>
      </c>
      <c r="G12" s="31">
        <v>800</v>
      </c>
      <c r="H12" s="31">
        <f t="shared" si="5"/>
        <v>1400</v>
      </c>
      <c r="I12" s="31">
        <v>1755</v>
      </c>
      <c r="J12" s="31">
        <f t="shared" si="6"/>
        <v>0</v>
      </c>
      <c r="K12" s="31">
        <f t="shared" si="7"/>
        <v>245.00000000000003</v>
      </c>
      <c r="L12" s="31">
        <f t="shared" si="8"/>
        <v>14000</v>
      </c>
      <c r="N12" s="8">
        <v>0</v>
      </c>
      <c r="O12" s="8">
        <v>0</v>
      </c>
      <c r="P12" s="8">
        <v>0</v>
      </c>
      <c r="Q12" s="8">
        <v>0</v>
      </c>
      <c r="R12" s="8">
        <v>1</v>
      </c>
      <c r="S12" s="8">
        <v>0</v>
      </c>
      <c r="T12" s="8">
        <f>T5-S12</f>
        <v>30</v>
      </c>
      <c r="U12" s="9">
        <f t="shared" si="0"/>
        <v>0</v>
      </c>
      <c r="V12" s="9">
        <f t="shared" si="1"/>
        <v>14000</v>
      </c>
      <c r="X12" s="22">
        <f t="shared" si="9"/>
        <v>7000</v>
      </c>
      <c r="Y12" s="22">
        <f t="shared" si="10"/>
        <v>2800</v>
      </c>
      <c r="Z12" s="22">
        <v>800</v>
      </c>
      <c r="AA12" s="22">
        <f t="shared" si="11"/>
        <v>700</v>
      </c>
      <c r="AB12" s="23">
        <v>2455</v>
      </c>
      <c r="AC12" s="22">
        <f t="shared" si="12"/>
        <v>0</v>
      </c>
      <c r="AD12" s="22">
        <f t="shared" si="13"/>
        <v>245.00000000000003</v>
      </c>
      <c r="AE12" s="22">
        <f t="shared" si="14"/>
        <v>14000</v>
      </c>
      <c r="AG12" s="13">
        <f t="shared" si="15"/>
        <v>0</v>
      </c>
      <c r="AH12" s="13">
        <f t="shared" si="16"/>
        <v>245.00000000000003</v>
      </c>
      <c r="AI12" s="13">
        <v>250</v>
      </c>
      <c r="AJ12" s="13">
        <v>800</v>
      </c>
      <c r="AK12" s="13">
        <f t="shared" si="17"/>
        <v>1295</v>
      </c>
      <c r="AM12" s="19">
        <v>10</v>
      </c>
      <c r="AN12" s="19">
        <f t="shared" si="2"/>
        <v>875</v>
      </c>
      <c r="AO12" s="19">
        <v>1200</v>
      </c>
      <c r="AP12" s="19">
        <v>380</v>
      </c>
      <c r="AQ12" s="19">
        <f t="shared" si="18"/>
        <v>2455</v>
      </c>
      <c r="AS12" s="37">
        <f t="shared" si="19"/>
        <v>15160</v>
      </c>
    </row>
    <row r="13" spans="1:45" ht="15.75">
      <c r="A13" s="30">
        <v>7</v>
      </c>
      <c r="B13" s="31" t="s">
        <v>54</v>
      </c>
      <c r="C13" s="30" t="s">
        <v>18</v>
      </c>
      <c r="D13" s="31">
        <v>26000</v>
      </c>
      <c r="E13" s="31">
        <f t="shared" si="3"/>
        <v>13000</v>
      </c>
      <c r="F13" s="31">
        <f t="shared" si="4"/>
        <v>5200</v>
      </c>
      <c r="G13" s="31">
        <v>800</v>
      </c>
      <c r="H13" s="31">
        <f t="shared" si="5"/>
        <v>2600</v>
      </c>
      <c r="I13" s="31">
        <v>2385</v>
      </c>
      <c r="J13" s="31">
        <f t="shared" si="6"/>
        <v>1560</v>
      </c>
      <c r="K13" s="31">
        <f t="shared" si="7"/>
        <v>455.00000000000006</v>
      </c>
      <c r="L13" s="31">
        <f t="shared" si="8"/>
        <v>26000</v>
      </c>
      <c r="N13" s="8">
        <v>0</v>
      </c>
      <c r="O13" s="8">
        <v>0</v>
      </c>
      <c r="P13" s="8">
        <v>0</v>
      </c>
      <c r="Q13" s="8">
        <v>0</v>
      </c>
      <c r="R13" s="8">
        <v>1</v>
      </c>
      <c r="S13" s="8">
        <v>0</v>
      </c>
      <c r="T13" s="8">
        <f>T5-S13</f>
        <v>30</v>
      </c>
      <c r="U13" s="9">
        <f t="shared" si="0"/>
        <v>0</v>
      </c>
      <c r="V13" s="9">
        <f t="shared" si="1"/>
        <v>26000</v>
      </c>
      <c r="X13" s="22">
        <f t="shared" si="9"/>
        <v>13000</v>
      </c>
      <c r="Y13" s="22">
        <f t="shared" si="10"/>
        <v>5200</v>
      </c>
      <c r="Z13" s="22">
        <v>800</v>
      </c>
      <c r="AA13" s="22">
        <f t="shared" si="11"/>
        <v>1300</v>
      </c>
      <c r="AB13" s="23">
        <v>3685</v>
      </c>
      <c r="AC13" s="22">
        <f t="shared" si="12"/>
        <v>1560</v>
      </c>
      <c r="AD13" s="22">
        <f t="shared" si="13"/>
        <v>455.00000000000006</v>
      </c>
      <c r="AE13" s="22">
        <f t="shared" si="14"/>
        <v>26000</v>
      </c>
      <c r="AG13" s="13">
        <f t="shared" si="15"/>
        <v>1560</v>
      </c>
      <c r="AH13" s="13">
        <f t="shared" si="16"/>
        <v>455.00000000000006</v>
      </c>
      <c r="AI13" s="13">
        <v>410</v>
      </c>
      <c r="AJ13" s="13">
        <v>800</v>
      </c>
      <c r="AK13" s="13">
        <f t="shared" si="17"/>
        <v>3225</v>
      </c>
      <c r="AM13" s="19">
        <v>8</v>
      </c>
      <c r="AN13" s="19">
        <f t="shared" si="2"/>
        <v>1300</v>
      </c>
      <c r="AO13" s="19">
        <v>1200</v>
      </c>
      <c r="AP13" s="19">
        <v>650</v>
      </c>
      <c r="AQ13" s="19">
        <f t="shared" si="18"/>
        <v>3150</v>
      </c>
      <c r="AS13" s="37">
        <f t="shared" si="19"/>
        <v>25925</v>
      </c>
    </row>
    <row r="14" spans="1:45" ht="15.75">
      <c r="A14" s="30">
        <v>8</v>
      </c>
      <c r="B14" s="31" t="s">
        <v>55</v>
      </c>
      <c r="C14" s="30" t="s">
        <v>19</v>
      </c>
      <c r="D14" s="31">
        <v>31000</v>
      </c>
      <c r="E14" s="31">
        <f t="shared" si="3"/>
        <v>15500</v>
      </c>
      <c r="F14" s="31">
        <f t="shared" si="4"/>
        <v>6200</v>
      </c>
      <c r="G14" s="31">
        <v>800</v>
      </c>
      <c r="H14" s="31">
        <f t="shared" si="5"/>
        <v>3100</v>
      </c>
      <c r="I14" s="31">
        <v>3540</v>
      </c>
      <c r="J14" s="31">
        <f t="shared" si="6"/>
        <v>1860</v>
      </c>
      <c r="K14" s="31">
        <f t="shared" si="7"/>
        <v>0</v>
      </c>
      <c r="L14" s="31">
        <f t="shared" si="8"/>
        <v>31000</v>
      </c>
      <c r="N14" s="8">
        <v>2</v>
      </c>
      <c r="O14" s="8">
        <v>1</v>
      </c>
      <c r="P14" s="8">
        <v>11</v>
      </c>
      <c r="Q14" s="8">
        <v>12</v>
      </c>
      <c r="R14" s="8">
        <v>0</v>
      </c>
      <c r="S14" s="8">
        <v>2</v>
      </c>
      <c r="T14" s="8">
        <f>T5-S14</f>
        <v>28</v>
      </c>
      <c r="U14" s="9">
        <f t="shared" si="0"/>
        <v>2066.666666666668</v>
      </c>
      <c r="V14" s="9">
        <f t="shared" si="1"/>
        <v>28933.333333333332</v>
      </c>
      <c r="X14" s="22">
        <f t="shared" si="9"/>
        <v>14466.666666666666</v>
      </c>
      <c r="Y14" s="22">
        <f t="shared" si="10"/>
        <v>5786.666666666667</v>
      </c>
      <c r="Z14" s="22">
        <v>800</v>
      </c>
      <c r="AA14" s="22">
        <f t="shared" si="11"/>
        <v>1446.6666666666667</v>
      </c>
      <c r="AB14" s="23">
        <v>4191</v>
      </c>
      <c r="AC14" s="22">
        <f t="shared" si="12"/>
        <v>1735.9999999999998</v>
      </c>
      <c r="AD14" s="22">
        <f t="shared" si="13"/>
        <v>506.33333333333337</v>
      </c>
      <c r="AE14" s="22">
        <f t="shared" si="14"/>
        <v>28933.333333333332</v>
      </c>
      <c r="AG14" s="13">
        <f t="shared" si="15"/>
        <v>1735.9999999999998</v>
      </c>
      <c r="AH14" s="13">
        <f t="shared" si="16"/>
        <v>506.33333333333337</v>
      </c>
      <c r="AI14" s="13">
        <v>320</v>
      </c>
      <c r="AJ14" s="13">
        <v>800</v>
      </c>
      <c r="AK14" s="13">
        <f t="shared" si="17"/>
        <v>3362.333333333333</v>
      </c>
      <c r="AM14" s="19">
        <v>24</v>
      </c>
      <c r="AN14" s="19">
        <f t="shared" si="2"/>
        <v>4650</v>
      </c>
      <c r="AO14" s="19">
        <v>1200</v>
      </c>
      <c r="AP14" s="19">
        <v>500</v>
      </c>
      <c r="AQ14" s="19">
        <f t="shared" si="18"/>
        <v>6350</v>
      </c>
      <c r="AS14" s="37">
        <f t="shared" si="19"/>
        <v>31921</v>
      </c>
    </row>
    <row r="15" spans="1:47" ht="15.75">
      <c r="A15" s="30">
        <v>9</v>
      </c>
      <c r="B15" s="31" t="s">
        <v>56</v>
      </c>
      <c r="C15" s="30" t="s">
        <v>20</v>
      </c>
      <c r="D15" s="31">
        <v>12000</v>
      </c>
      <c r="E15" s="31">
        <f t="shared" si="3"/>
        <v>6000</v>
      </c>
      <c r="F15" s="31">
        <f t="shared" si="4"/>
        <v>2400</v>
      </c>
      <c r="G15" s="31">
        <v>800</v>
      </c>
      <c r="H15" s="31">
        <f t="shared" si="5"/>
        <v>1200</v>
      </c>
      <c r="I15" s="31">
        <v>1390</v>
      </c>
      <c r="J15" s="31">
        <f t="shared" si="6"/>
        <v>0</v>
      </c>
      <c r="K15" s="31">
        <f t="shared" si="7"/>
        <v>210.00000000000003</v>
      </c>
      <c r="L15" s="31">
        <f t="shared" si="8"/>
        <v>12000</v>
      </c>
      <c r="N15" s="8">
        <v>1</v>
      </c>
      <c r="O15" s="8">
        <v>1</v>
      </c>
      <c r="P15" s="8">
        <v>11</v>
      </c>
      <c r="Q15" s="8">
        <v>12</v>
      </c>
      <c r="R15" s="8">
        <v>0</v>
      </c>
      <c r="S15" s="8">
        <v>1</v>
      </c>
      <c r="T15" s="8">
        <f>T5-S15</f>
        <v>29</v>
      </c>
      <c r="U15" s="9">
        <f t="shared" si="0"/>
        <v>400</v>
      </c>
      <c r="V15" s="9">
        <f t="shared" si="1"/>
        <v>11600</v>
      </c>
      <c r="X15" s="22">
        <f t="shared" si="9"/>
        <v>5800</v>
      </c>
      <c r="Y15" s="22">
        <f t="shared" si="10"/>
        <v>2320</v>
      </c>
      <c r="Z15" s="22">
        <v>800</v>
      </c>
      <c r="AA15" s="22">
        <f t="shared" si="11"/>
        <v>580</v>
      </c>
      <c r="AB15" s="23">
        <v>1897</v>
      </c>
      <c r="AC15" s="22">
        <f t="shared" si="12"/>
        <v>0</v>
      </c>
      <c r="AD15" s="22">
        <f t="shared" si="13"/>
        <v>203.00000000000003</v>
      </c>
      <c r="AE15" s="22">
        <f t="shared" si="14"/>
        <v>11600</v>
      </c>
      <c r="AG15" s="13">
        <f t="shared" si="15"/>
        <v>0</v>
      </c>
      <c r="AH15" s="13">
        <f t="shared" si="16"/>
        <v>203.00000000000003</v>
      </c>
      <c r="AI15" s="13">
        <v>240</v>
      </c>
      <c r="AJ15" s="13">
        <v>800</v>
      </c>
      <c r="AK15" s="13">
        <f t="shared" si="17"/>
        <v>1243</v>
      </c>
      <c r="AM15" s="19">
        <v>22</v>
      </c>
      <c r="AN15" s="19">
        <f t="shared" si="2"/>
        <v>1650</v>
      </c>
      <c r="AO15" s="19">
        <v>1200</v>
      </c>
      <c r="AP15" s="19">
        <v>400</v>
      </c>
      <c r="AQ15" s="19">
        <f t="shared" si="18"/>
        <v>3250</v>
      </c>
      <c r="AS15" s="37">
        <f t="shared" si="19"/>
        <v>13607</v>
      </c>
      <c r="AU15" s="10"/>
    </row>
    <row r="16" spans="1:45" ht="15.75">
      <c r="A16" s="30">
        <v>10</v>
      </c>
      <c r="B16" s="31" t="s">
        <v>57</v>
      </c>
      <c r="C16" s="30" t="s">
        <v>21</v>
      </c>
      <c r="D16" s="31">
        <v>18000</v>
      </c>
      <c r="E16" s="31">
        <f t="shared" si="3"/>
        <v>9000</v>
      </c>
      <c r="F16" s="31">
        <f t="shared" si="4"/>
        <v>3600</v>
      </c>
      <c r="G16" s="31">
        <v>800</v>
      </c>
      <c r="H16" s="31">
        <f t="shared" si="5"/>
        <v>1800</v>
      </c>
      <c r="I16" s="31">
        <v>1405</v>
      </c>
      <c r="J16" s="31">
        <f t="shared" si="6"/>
        <v>1080</v>
      </c>
      <c r="K16" s="31">
        <f t="shared" si="7"/>
        <v>315.00000000000006</v>
      </c>
      <c r="L16" s="31">
        <f t="shared" si="8"/>
        <v>18000</v>
      </c>
      <c r="N16" s="8">
        <v>2</v>
      </c>
      <c r="O16" s="8">
        <v>0</v>
      </c>
      <c r="P16" s="8">
        <v>0</v>
      </c>
      <c r="Q16" s="8">
        <v>0</v>
      </c>
      <c r="R16" s="8">
        <v>1</v>
      </c>
      <c r="S16" s="8">
        <v>2</v>
      </c>
      <c r="T16" s="8">
        <f>T5-S16</f>
        <v>28</v>
      </c>
      <c r="U16" s="9">
        <f t="shared" si="0"/>
        <v>1200</v>
      </c>
      <c r="V16" s="9">
        <f t="shared" si="1"/>
        <v>16800</v>
      </c>
      <c r="X16" s="22">
        <f t="shared" si="9"/>
        <v>8400</v>
      </c>
      <c r="Y16" s="22">
        <f t="shared" si="10"/>
        <v>3360</v>
      </c>
      <c r="Z16" s="22">
        <v>800</v>
      </c>
      <c r="AA16" s="22">
        <f t="shared" si="11"/>
        <v>840</v>
      </c>
      <c r="AB16" s="23">
        <v>2098</v>
      </c>
      <c r="AC16" s="22">
        <f t="shared" si="12"/>
        <v>1008</v>
      </c>
      <c r="AD16" s="22">
        <f t="shared" si="13"/>
        <v>294</v>
      </c>
      <c r="AE16" s="22">
        <f t="shared" si="14"/>
        <v>16800</v>
      </c>
      <c r="AG16" s="13">
        <f t="shared" si="15"/>
        <v>1008</v>
      </c>
      <c r="AH16" s="13">
        <f t="shared" si="16"/>
        <v>294</v>
      </c>
      <c r="AI16" s="13">
        <v>340</v>
      </c>
      <c r="AJ16" s="13">
        <v>800</v>
      </c>
      <c r="AK16" s="13">
        <f t="shared" si="17"/>
        <v>2442</v>
      </c>
      <c r="AM16" s="19">
        <v>10</v>
      </c>
      <c r="AN16" s="19">
        <f t="shared" si="2"/>
        <v>1125</v>
      </c>
      <c r="AO16" s="19">
        <v>1200</v>
      </c>
      <c r="AP16" s="19">
        <v>530</v>
      </c>
      <c r="AQ16" s="19">
        <f t="shared" si="18"/>
        <v>2855</v>
      </c>
      <c r="AS16" s="37">
        <f t="shared" si="19"/>
        <v>17213</v>
      </c>
    </row>
    <row r="17" spans="31:45" ht="15">
      <c r="AE17" s="33"/>
      <c r="AI17" s="10"/>
      <c r="AJ17" s="10"/>
      <c r="AK17" s="10"/>
      <c r="AP17" s="11"/>
      <c r="AS17" s="11"/>
    </row>
    <row r="18" ht="15">
      <c r="AS18" s="11"/>
    </row>
    <row r="20" ht="15">
      <c r="O20" t="s">
        <v>32</v>
      </c>
    </row>
    <row r="21" spans="13:35" ht="15">
      <c r="M21"/>
      <c r="AI21" s="11"/>
    </row>
    <row r="23" ht="15">
      <c r="AI23" s="11"/>
    </row>
  </sheetData>
  <sheetProtection/>
  <mergeCells count="25">
    <mergeCell ref="AD5:AD6"/>
    <mergeCell ref="V5:V6"/>
    <mergeCell ref="U5:U6"/>
    <mergeCell ref="X2:AE2"/>
    <mergeCell ref="N2:V2"/>
    <mergeCell ref="P5:R5"/>
    <mergeCell ref="A2:L2"/>
    <mergeCell ref="AJ5:AJ6"/>
    <mergeCell ref="AK5:AK6"/>
    <mergeCell ref="AG2:AK2"/>
    <mergeCell ref="AM2:AQ2"/>
    <mergeCell ref="Y5:Y6"/>
    <mergeCell ref="AG5:AG6"/>
    <mergeCell ref="AH5:AH6"/>
    <mergeCell ref="AI5:AI6"/>
    <mergeCell ref="AE5:AE6"/>
    <mergeCell ref="AC5:AC6"/>
    <mergeCell ref="AB5:AB6"/>
    <mergeCell ref="AA5:AA6"/>
    <mergeCell ref="Z5:Z6"/>
    <mergeCell ref="N5:N6"/>
    <mergeCell ref="O5:O6"/>
    <mergeCell ref="S5:S6"/>
    <mergeCell ref="T5:T6"/>
    <mergeCell ref="X5:X6"/>
  </mergeCells>
  <printOptions/>
  <pageMargins left="0.7" right="0.7" top="0.75" bottom="0.75" header="0.3" footer="0.3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Saumil Joshi</cp:lastModifiedBy>
  <dcterms:created xsi:type="dcterms:W3CDTF">2001-12-31T18:32:59Z</dcterms:created>
  <dcterms:modified xsi:type="dcterms:W3CDTF">2013-07-30T08:55:52Z</dcterms:modified>
  <cp:category/>
  <cp:version/>
  <cp:contentType/>
  <cp:contentStatus/>
</cp:coreProperties>
</file>