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05" firstSheet="1" activeTab="1"/>
  </bookViews>
  <sheets>
    <sheet name="Sheet1" sheetId="1" state="hidden" r:id="rId1"/>
    <sheet name="month" sheetId="2" r:id="rId2"/>
  </sheets>
  <definedNames/>
  <calcPr fullCalcOnLoad="1"/>
</workbook>
</file>

<file path=xl/sharedStrings.xml><?xml version="1.0" encoding="utf-8"?>
<sst xmlns="http://schemas.openxmlformats.org/spreadsheetml/2006/main" count="334" uniqueCount="212">
  <si>
    <t>S.No</t>
  </si>
  <si>
    <t>P.Shanmugam</t>
  </si>
  <si>
    <t>A.Solomon Raj</t>
  </si>
  <si>
    <t>P.Arumugam</t>
  </si>
  <si>
    <t>S.Nethaji</t>
  </si>
  <si>
    <t>Kumar</t>
  </si>
  <si>
    <t>Srinivasan</t>
  </si>
  <si>
    <t>Manivanan</t>
  </si>
  <si>
    <t>Palanisamy</t>
  </si>
  <si>
    <t>Selvaraj</t>
  </si>
  <si>
    <t>Karthik</t>
  </si>
  <si>
    <t>Biligiri Pest Control Services</t>
  </si>
  <si>
    <t>Fixed Salary</t>
  </si>
  <si>
    <t>w/days</t>
  </si>
  <si>
    <t>Gross.Earnings</t>
  </si>
  <si>
    <t>Employee' Deductions</t>
  </si>
  <si>
    <t>N.Earn</t>
  </si>
  <si>
    <t>Employer's Deductions</t>
  </si>
  <si>
    <t>Employee Name</t>
  </si>
  <si>
    <t>Basic</t>
  </si>
  <si>
    <t>H.R.A</t>
  </si>
  <si>
    <t>D.A</t>
  </si>
  <si>
    <t>Con.</t>
  </si>
  <si>
    <t>G.Earn</t>
  </si>
  <si>
    <t>Esi - 1.75%</t>
  </si>
  <si>
    <t>PF-12%</t>
  </si>
  <si>
    <t>PT</t>
  </si>
  <si>
    <t>T.Dedu</t>
  </si>
  <si>
    <t>Medi</t>
  </si>
  <si>
    <t>Mdi</t>
  </si>
  <si>
    <t>Total</t>
  </si>
  <si>
    <t>Father Name</t>
  </si>
  <si>
    <t>M.S.Vasudevan</t>
  </si>
  <si>
    <t>N.Babu</t>
  </si>
  <si>
    <t>Designation</t>
  </si>
  <si>
    <t>Supervisor</t>
  </si>
  <si>
    <t>Operator</t>
  </si>
  <si>
    <t>Sr.Supervisor</t>
  </si>
  <si>
    <t>Executive Marketing</t>
  </si>
  <si>
    <t>Actual sal frm Jan06</t>
  </si>
  <si>
    <t>CCA</t>
  </si>
  <si>
    <t>K.Thyagarajan</t>
  </si>
  <si>
    <t>M.G.Krishna Murthy</t>
  </si>
  <si>
    <t>K.Kamalakannan</t>
  </si>
  <si>
    <t>S.R.Nanda Kumar</t>
  </si>
  <si>
    <t>S.Rajaratanam</t>
  </si>
  <si>
    <t>M.Shivasubramanyam</t>
  </si>
  <si>
    <t>B.Rajesh</t>
  </si>
  <si>
    <t>M.Balasubramanyam</t>
  </si>
  <si>
    <t>V.Jayraman</t>
  </si>
  <si>
    <t>K.Viswanathan</t>
  </si>
  <si>
    <t>M.Manoj</t>
  </si>
  <si>
    <t>K.Murthy</t>
  </si>
  <si>
    <t>S.Masanam</t>
  </si>
  <si>
    <t>S.Sokkal</t>
  </si>
  <si>
    <t>R.Bhaskar</t>
  </si>
  <si>
    <t>K.Rabi</t>
  </si>
  <si>
    <t>M.Naguran</t>
  </si>
  <si>
    <t>N.Charles</t>
  </si>
  <si>
    <t>K.Angamuthu</t>
  </si>
  <si>
    <t>M.Subramanyam</t>
  </si>
  <si>
    <t>D.Saravanan murthy</t>
  </si>
  <si>
    <t>M.Dhili</t>
  </si>
  <si>
    <t>G.Venkata subbaiah</t>
  </si>
  <si>
    <t>S.Periathambi</t>
  </si>
  <si>
    <t>M.Krishnan</t>
  </si>
  <si>
    <t>S.A.Ramalinga</t>
  </si>
  <si>
    <t>R.Natarajan</t>
  </si>
  <si>
    <t>R.Suresh</t>
  </si>
  <si>
    <t>K.Raju</t>
  </si>
  <si>
    <t>P.Magesh</t>
  </si>
  <si>
    <t>C.Palani</t>
  </si>
  <si>
    <t>M.Pandi</t>
  </si>
  <si>
    <t>Murugan</t>
  </si>
  <si>
    <t>G.Kennady</t>
  </si>
  <si>
    <t>A.Govindaswamy</t>
  </si>
  <si>
    <t>N.Singaravel</t>
  </si>
  <si>
    <t>S.Albert</t>
  </si>
  <si>
    <t>D.Soloman</t>
  </si>
  <si>
    <t>V.Anand Kumar</t>
  </si>
  <si>
    <t>K.Varadarajan</t>
  </si>
  <si>
    <t>S.Sivaraj</t>
  </si>
  <si>
    <t>V.Sivadhanu</t>
  </si>
  <si>
    <t>R.Raja Sekhar</t>
  </si>
  <si>
    <t>J.Raja</t>
  </si>
  <si>
    <t>Manager (operations)</t>
  </si>
  <si>
    <t>Warren Sanrteer</t>
  </si>
  <si>
    <t>Braim sanrteer</t>
  </si>
  <si>
    <t>S.Rajshekar</t>
  </si>
  <si>
    <t>Sami Kannan</t>
  </si>
  <si>
    <t>M.Vinod</t>
  </si>
  <si>
    <t>J.Mohan</t>
  </si>
  <si>
    <t>Masthan</t>
  </si>
  <si>
    <t>B.Nagaraj</t>
  </si>
  <si>
    <t>B.Balan</t>
  </si>
  <si>
    <t>S.Ramesh</t>
  </si>
  <si>
    <t>K.Srinivasan</t>
  </si>
  <si>
    <t>A.Sathyamurthy</t>
  </si>
  <si>
    <t>P.Aridavan</t>
  </si>
  <si>
    <t>G.Kumar</t>
  </si>
  <si>
    <t>D.Ezhilarasan</t>
  </si>
  <si>
    <t>E.Vijaya Kumar</t>
  </si>
  <si>
    <t>S.Kalimuthu</t>
  </si>
  <si>
    <t>K.Velaswami</t>
  </si>
  <si>
    <t>P.M.Elumalai</t>
  </si>
  <si>
    <t>A.D.Pandurangan</t>
  </si>
  <si>
    <t>A.C.Srinivasan</t>
  </si>
  <si>
    <t>M.Elumalai</t>
  </si>
  <si>
    <t xml:space="preserve">P.Mannavalanayaka </t>
  </si>
  <si>
    <t>A.Ansar Basha</t>
  </si>
  <si>
    <t>A.Annor Basha</t>
  </si>
  <si>
    <t>A.Royappan</t>
  </si>
  <si>
    <t>A Ismail</t>
  </si>
  <si>
    <t>E. Madavaraj</t>
  </si>
  <si>
    <t>A. Elumali</t>
  </si>
  <si>
    <t>S. Lazher</t>
  </si>
  <si>
    <t>L. Ruban Raj</t>
  </si>
  <si>
    <t>M.P.Ponnuswamy</t>
  </si>
  <si>
    <t>S.Gurulingam</t>
  </si>
  <si>
    <t>V.G.Sundara Murthy</t>
  </si>
  <si>
    <t>I.Shafi</t>
  </si>
  <si>
    <t>K.Prabakaran</t>
  </si>
  <si>
    <t>K.Krishnan</t>
  </si>
  <si>
    <t>N.Velu</t>
  </si>
  <si>
    <t>C.Narayanswamy</t>
  </si>
  <si>
    <t>S.Senthamil Selvan</t>
  </si>
  <si>
    <t>M.Sekhar</t>
  </si>
  <si>
    <t>M.Dhanapal</t>
  </si>
  <si>
    <t>M.Murugan</t>
  </si>
  <si>
    <t>S.Sadasivam</t>
  </si>
  <si>
    <t>G.K.Monoharan</t>
  </si>
  <si>
    <t>M.Shanmugam</t>
  </si>
  <si>
    <t>R.Mani</t>
  </si>
  <si>
    <t>V.Madasami</t>
  </si>
  <si>
    <t>S.Varadaraj Pandian</t>
  </si>
  <si>
    <t>madurai</t>
  </si>
  <si>
    <t>C.Raja</t>
  </si>
  <si>
    <t>P.Chinnaraj</t>
  </si>
  <si>
    <t>M.Prabu</t>
  </si>
  <si>
    <t>A.Ramkumar</t>
  </si>
  <si>
    <t>Anbalagan</t>
  </si>
  <si>
    <t>C.Manikandan</t>
  </si>
  <si>
    <t>R.Chinnathambi</t>
  </si>
  <si>
    <t>C.Satish babu</t>
  </si>
  <si>
    <t>K.Stephen</t>
  </si>
  <si>
    <t>N.Kondaiah</t>
  </si>
  <si>
    <t>N.ChitraBahahur</t>
  </si>
  <si>
    <t>K.Mari Muthu</t>
  </si>
  <si>
    <t>Office Asst</t>
  </si>
  <si>
    <t>S.Ramesh. Sr</t>
  </si>
  <si>
    <t>wages</t>
  </si>
  <si>
    <t>No of Employees</t>
  </si>
  <si>
    <t>EPF Wages</t>
  </si>
  <si>
    <t>EPS Wages</t>
  </si>
  <si>
    <t>A/c.No .1</t>
  </si>
  <si>
    <t>A/c.No .10</t>
  </si>
  <si>
    <t>A/c.No .2</t>
  </si>
  <si>
    <t>A/c.No .21</t>
  </si>
  <si>
    <t>A/c.No .22</t>
  </si>
  <si>
    <t xml:space="preserve">EPF </t>
  </si>
  <si>
    <t>ESI 4.75%</t>
  </si>
  <si>
    <t>PF3.67%</t>
  </si>
  <si>
    <t>PF 8.33%</t>
  </si>
  <si>
    <t>Esi Wages</t>
  </si>
  <si>
    <t xml:space="preserve">Employer Share 4.75% </t>
  </si>
  <si>
    <t xml:space="preserve">Employee share 1.75% </t>
  </si>
  <si>
    <t>ESI</t>
  </si>
  <si>
    <t>Basha</t>
  </si>
  <si>
    <t>R.Maria Charles</t>
  </si>
  <si>
    <t>A.Karunakaran</t>
  </si>
  <si>
    <t>P.Shankar</t>
  </si>
  <si>
    <t xml:space="preserve">C.Suresh </t>
  </si>
  <si>
    <t>A.George</t>
  </si>
  <si>
    <t>E.C</t>
  </si>
  <si>
    <t>01</t>
  </si>
  <si>
    <t>02</t>
  </si>
  <si>
    <t>03</t>
  </si>
  <si>
    <t>04</t>
  </si>
  <si>
    <t>05</t>
  </si>
  <si>
    <t>06</t>
  </si>
  <si>
    <t>07</t>
  </si>
  <si>
    <t>09</t>
  </si>
  <si>
    <t>Karpiah</t>
  </si>
  <si>
    <t>Chandra Kumar</t>
  </si>
  <si>
    <t>Himayun Basha</t>
  </si>
  <si>
    <t>Prasad</t>
  </si>
  <si>
    <t>HR</t>
  </si>
  <si>
    <t>Rajeshwaran</t>
  </si>
  <si>
    <t>Kanan</t>
  </si>
  <si>
    <t>Don</t>
  </si>
  <si>
    <t>Rajendran</t>
  </si>
  <si>
    <t>08</t>
  </si>
  <si>
    <t>Staff Salary for the Month of March -2006 (Chennai)</t>
  </si>
  <si>
    <t>Note : Rs.380/ to be deducted from 01.Suresh salary towards advance</t>
  </si>
  <si>
    <t>S.Adv</t>
  </si>
  <si>
    <t xml:space="preserve">PF </t>
  </si>
  <si>
    <t>P.T</t>
  </si>
  <si>
    <t>Signature of Employee</t>
  </si>
  <si>
    <t>E.Code</t>
  </si>
  <si>
    <t>Employer Contr</t>
  </si>
  <si>
    <t>Employees Contr</t>
  </si>
  <si>
    <t>company name</t>
  </si>
  <si>
    <t>Staff Salary for the Month of</t>
  </si>
  <si>
    <t>Note</t>
  </si>
  <si>
    <t>Kindly enter the Profession tax salabs manually</t>
  </si>
  <si>
    <t xml:space="preserve">For the employees corrsed the wage limit under esi and pf enter manually 0's if company not contributing </t>
  </si>
  <si>
    <t>Salary break ups give as per your company rule</t>
  </si>
  <si>
    <t xml:space="preserve"> </t>
  </si>
  <si>
    <t>Department</t>
  </si>
  <si>
    <t>WS088</t>
  </si>
  <si>
    <t xml:space="preserve">Murty </t>
  </si>
  <si>
    <t>Executive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</si>
</sst>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%"/>
    <numFmt numFmtId="171" formatCode="0.000%"/>
    <numFmt numFmtId="172" formatCode="0.0%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" fontId="0" fillId="2" borderId="0" xfId="0" applyNumberFormat="1" applyFill="1" applyBorder="1" applyAlignment="1">
      <alignment/>
    </xf>
    <xf numFmtId="0" fontId="0" fillId="0" borderId="0" xfId="0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1" fontId="2" fillId="2" borderId="0" xfId="0" applyNumberFormat="1" applyFont="1" applyFill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 quotePrefix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4"/>
  <sheetViews>
    <sheetView workbookViewId="0" topLeftCell="B1">
      <selection activeCell="E1" sqref="E1:E16384"/>
    </sheetView>
  </sheetViews>
  <sheetFormatPr defaultColWidth="9.140625" defaultRowHeight="12.75"/>
  <cols>
    <col min="1" max="1" width="4.57421875" style="2" customWidth="1"/>
    <col min="2" max="2" width="4.00390625" style="2" customWidth="1"/>
    <col min="3" max="3" width="18.00390625" style="2" customWidth="1"/>
    <col min="4" max="4" width="18.28125" style="2" customWidth="1"/>
    <col min="5" max="6" width="20.00390625" style="2" customWidth="1"/>
    <col min="7" max="7" width="7.28125" style="2" customWidth="1"/>
    <col min="8" max="10" width="6.00390625" style="2" customWidth="1"/>
    <col min="11" max="11" width="8.421875" style="2" customWidth="1"/>
    <col min="12" max="12" width="7.00390625" style="2" customWidth="1"/>
    <col min="13" max="13" width="8.28125" style="2" customWidth="1"/>
    <col min="14" max="14" width="7.421875" style="2" customWidth="1"/>
    <col min="15" max="15" width="8.57421875" style="2" customWidth="1"/>
    <col min="16" max="16" width="9.8515625" style="2" customWidth="1"/>
    <col min="17" max="17" width="9.28125" style="2" hidden="1" customWidth="1"/>
    <col min="18" max="18" width="8.8515625" style="2" customWidth="1"/>
    <col min="19" max="19" width="5.00390625" style="2" hidden="1" customWidth="1"/>
    <col min="20" max="20" width="10.57421875" style="2" customWidth="1"/>
    <col min="21" max="21" width="11.57421875" style="2" bestFit="1" customWidth="1"/>
    <col min="22" max="22" width="10.57421875" style="0" customWidth="1"/>
    <col min="23" max="23" width="9.140625" style="2" customWidth="1"/>
    <col min="24" max="24" width="5.421875" style="2" hidden="1" customWidth="1"/>
    <col min="25" max="25" width="9.7109375" style="2" bestFit="1" customWidth="1"/>
    <col min="26" max="26" width="10.57421875" style="2" bestFit="1" customWidth="1"/>
    <col min="27" max="27" width="12.7109375" style="2" hidden="1" customWidth="1"/>
    <col min="28" max="28" width="11.28125" style="2" hidden="1" customWidth="1"/>
    <col min="29" max="29" width="12.00390625" style="2" hidden="1" customWidth="1"/>
    <col min="30" max="16384" width="9.140625" style="2" customWidth="1"/>
  </cols>
  <sheetData>
    <row r="1" spans="1:29" ht="18">
      <c r="A1" s="11"/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8">
      <c r="A2" s="11"/>
      <c r="B2" s="1" t="s">
        <v>192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2:22" ht="18">
      <c r="B3" s="1"/>
      <c r="C3" s="1"/>
      <c r="D3" s="1"/>
      <c r="E3" s="1"/>
      <c r="F3" s="1"/>
      <c r="G3" s="1"/>
      <c r="I3" s="1"/>
      <c r="V3" s="2"/>
    </row>
    <row r="4" spans="7:29" ht="18" customHeight="1">
      <c r="G4" s="63" t="s">
        <v>12</v>
      </c>
      <c r="H4" s="63"/>
      <c r="I4" s="63"/>
      <c r="J4" s="63"/>
      <c r="K4" s="63"/>
      <c r="L4" s="63"/>
      <c r="M4" s="63"/>
      <c r="N4" s="65" t="s">
        <v>13</v>
      </c>
      <c r="O4" s="63" t="s">
        <v>14</v>
      </c>
      <c r="P4" s="63"/>
      <c r="Q4" s="63"/>
      <c r="R4" s="63"/>
      <c r="S4" s="63"/>
      <c r="T4" s="63"/>
      <c r="U4" s="63"/>
      <c r="V4" s="63" t="s">
        <v>15</v>
      </c>
      <c r="W4" s="63"/>
      <c r="X4" s="63"/>
      <c r="Y4" s="63"/>
      <c r="Z4" s="62" t="s">
        <v>16</v>
      </c>
      <c r="AA4" s="63" t="s">
        <v>17</v>
      </c>
      <c r="AB4" s="63"/>
      <c r="AC4" s="63"/>
    </row>
    <row r="5" spans="1:29" ht="18" customHeight="1">
      <c r="A5" s="4" t="s">
        <v>0</v>
      </c>
      <c r="B5" s="4" t="s">
        <v>173</v>
      </c>
      <c r="C5" s="3" t="s">
        <v>18</v>
      </c>
      <c r="D5" s="3" t="s">
        <v>34</v>
      </c>
      <c r="E5" s="3" t="s">
        <v>31</v>
      </c>
      <c r="F5" s="3" t="s">
        <v>39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28</v>
      </c>
      <c r="L5" s="5" t="s">
        <v>40</v>
      </c>
      <c r="M5" s="3" t="s">
        <v>23</v>
      </c>
      <c r="N5" s="65"/>
      <c r="O5" s="3" t="s">
        <v>19</v>
      </c>
      <c r="P5" s="6" t="s">
        <v>20</v>
      </c>
      <c r="Q5" s="6" t="s">
        <v>21</v>
      </c>
      <c r="R5" s="6" t="s">
        <v>22</v>
      </c>
      <c r="S5" s="6" t="s">
        <v>29</v>
      </c>
      <c r="T5" s="6" t="s">
        <v>40</v>
      </c>
      <c r="U5" s="5" t="s">
        <v>23</v>
      </c>
      <c r="V5" s="5" t="s">
        <v>24</v>
      </c>
      <c r="W5" s="5" t="s">
        <v>25</v>
      </c>
      <c r="X5" s="5" t="s">
        <v>26</v>
      </c>
      <c r="Y5" s="5" t="s">
        <v>27</v>
      </c>
      <c r="Z5" s="62"/>
      <c r="AA5" s="5" t="s">
        <v>160</v>
      </c>
      <c r="AB5" s="5" t="s">
        <v>161</v>
      </c>
      <c r="AC5" s="5" t="s">
        <v>162</v>
      </c>
    </row>
    <row r="6" spans="1:34" ht="18" customHeight="1">
      <c r="A6" s="2">
        <v>1</v>
      </c>
      <c r="B6" s="29" t="s">
        <v>174</v>
      </c>
      <c r="C6" t="s">
        <v>171</v>
      </c>
      <c r="D6" t="s">
        <v>85</v>
      </c>
      <c r="E6" t="s">
        <v>146</v>
      </c>
      <c r="F6">
        <v>6000</v>
      </c>
      <c r="G6" s="7">
        <f aca="true" t="shared" si="0" ref="G6:G69">(+F6*60/100)</f>
        <v>3600</v>
      </c>
      <c r="H6" s="7">
        <f aca="true" t="shared" si="1" ref="H6:H18">+F6-G6-I6-J6-L6</f>
        <v>1200</v>
      </c>
      <c r="I6" s="7">
        <v>0</v>
      </c>
      <c r="J6" s="7">
        <v>600</v>
      </c>
      <c r="K6" s="7">
        <v>0</v>
      </c>
      <c r="L6" s="7">
        <f aca="true" t="shared" si="2" ref="L6:L18">+F6*10/100</f>
        <v>600</v>
      </c>
      <c r="M6" s="2">
        <f aca="true" t="shared" si="3" ref="M6:M18">SUM(G6:L6)</f>
        <v>6000</v>
      </c>
      <c r="N6" s="7">
        <v>31</v>
      </c>
      <c r="O6" s="8">
        <f>G6/31*N6</f>
        <v>3600</v>
      </c>
      <c r="P6" s="15">
        <f>H6/31*N6</f>
        <v>1200</v>
      </c>
      <c r="Q6" s="15">
        <f>I6/31*N6</f>
        <v>0</v>
      </c>
      <c r="R6" s="15">
        <f>J6/31*N6</f>
        <v>600</v>
      </c>
      <c r="S6" s="15">
        <f aca="true" t="shared" si="4" ref="S6:S66">K6/31*N6</f>
        <v>0</v>
      </c>
      <c r="T6" s="15">
        <f>L6/31*N6</f>
        <v>600</v>
      </c>
      <c r="U6" s="8">
        <f>SUM(O6:T6)</f>
        <v>6000</v>
      </c>
      <c r="V6" s="8">
        <f>(O6+P6+Q6+R6+T6)*1.75%</f>
        <v>105.00000000000001</v>
      </c>
      <c r="W6" s="8">
        <f>(O6+Q6)*12%</f>
        <v>432</v>
      </c>
      <c r="Y6" s="8">
        <f aca="true" t="shared" si="5" ref="Y6:Y66">V6+W6+X6</f>
        <v>537</v>
      </c>
      <c r="Z6" s="10">
        <f aca="true" t="shared" si="6" ref="Z6:Z66">U6-Y6</f>
        <v>5463</v>
      </c>
      <c r="AA6" s="8">
        <f>(O6+P6+Q6+R6+T6)*4.75%</f>
        <v>285</v>
      </c>
      <c r="AB6" s="8">
        <f aca="true" t="shared" si="7" ref="AB6:AB66">W6-AC6</f>
        <v>132</v>
      </c>
      <c r="AC6" s="2">
        <f>ROUND(IF(((O6+Q6)*8.33%)&gt;541,541,((O6+Q6)*8.33%)),0)</f>
        <v>300</v>
      </c>
      <c r="AG6" s="8"/>
      <c r="AH6" s="8"/>
    </row>
    <row r="7" spans="1:34" ht="18" customHeight="1">
      <c r="A7" s="2">
        <v>2</v>
      </c>
      <c r="B7" s="29" t="s">
        <v>175</v>
      </c>
      <c r="C7" t="s">
        <v>168</v>
      </c>
      <c r="D7" t="s">
        <v>37</v>
      </c>
      <c r="E7" t="s">
        <v>111</v>
      </c>
      <c r="F7">
        <v>5850</v>
      </c>
      <c r="G7" s="7">
        <f t="shared" si="0"/>
        <v>3510</v>
      </c>
      <c r="H7" s="7">
        <f t="shared" si="1"/>
        <v>1170</v>
      </c>
      <c r="I7" s="7">
        <v>0</v>
      </c>
      <c r="J7" s="7">
        <v>585</v>
      </c>
      <c r="K7" s="7">
        <v>0</v>
      </c>
      <c r="L7" s="7">
        <f t="shared" si="2"/>
        <v>585</v>
      </c>
      <c r="M7" s="2">
        <f t="shared" si="3"/>
        <v>5850</v>
      </c>
      <c r="N7" s="7">
        <v>31</v>
      </c>
      <c r="O7" s="8">
        <f aca="true" t="shared" si="8" ref="O7:O66">G7/31*N7</f>
        <v>3510</v>
      </c>
      <c r="P7" s="15">
        <f aca="true" t="shared" si="9" ref="P7:P66">H7/31*N7</f>
        <v>1170</v>
      </c>
      <c r="Q7" s="15">
        <f aca="true" t="shared" si="10" ref="Q7:Q66">I7/31*N7</f>
        <v>0</v>
      </c>
      <c r="R7" s="15">
        <f aca="true" t="shared" si="11" ref="R7:R66">J7/31*N7</f>
        <v>585</v>
      </c>
      <c r="S7">
        <f t="shared" si="4"/>
        <v>0</v>
      </c>
      <c r="T7" s="15">
        <f aca="true" t="shared" si="12" ref="T7:T66">L7/31*N7</f>
        <v>585</v>
      </c>
      <c r="U7" s="8">
        <f aca="true" t="shared" si="13" ref="U7:U70">SUM(O7:T7)</f>
        <v>5850</v>
      </c>
      <c r="V7" s="8">
        <f aca="true" t="shared" si="14" ref="V7:V66">(O7+P7+Q7+R7+T7)*1.75%</f>
        <v>102.37500000000001</v>
      </c>
      <c r="W7" s="8">
        <f aca="true" t="shared" si="15" ref="W7:W66">(O7+Q7)*12%</f>
        <v>421.2</v>
      </c>
      <c r="Y7" s="8">
        <f t="shared" si="5"/>
        <v>523.575</v>
      </c>
      <c r="Z7" s="10">
        <f t="shared" si="6"/>
        <v>5326.425</v>
      </c>
      <c r="AA7" s="8">
        <f aca="true" t="shared" si="16" ref="AA7:AA66">(O7+P7+Q7+R7+T7)*4.75%</f>
        <v>277.875</v>
      </c>
      <c r="AB7" s="8">
        <f t="shared" si="7"/>
        <v>129.2</v>
      </c>
      <c r="AC7" s="2">
        <f aca="true" t="shared" si="17" ref="AC7:AC66">ROUND(IF(((O7+Q7)*8.33%)&gt;541,541,((O7+Q7)*8.33%)),0)</f>
        <v>292</v>
      </c>
      <c r="AG7" s="8"/>
      <c r="AH7" s="8"/>
    </row>
    <row r="8" spans="1:34" ht="18" customHeight="1">
      <c r="A8" s="2">
        <v>3</v>
      </c>
      <c r="B8" s="29" t="s">
        <v>176</v>
      </c>
      <c r="C8" t="s">
        <v>1</v>
      </c>
      <c r="D8" t="s">
        <v>38</v>
      </c>
      <c r="E8" t="s">
        <v>64</v>
      </c>
      <c r="F8">
        <v>5300</v>
      </c>
      <c r="G8" s="7">
        <f t="shared" si="0"/>
        <v>3180</v>
      </c>
      <c r="H8" s="7">
        <f t="shared" si="1"/>
        <v>1060</v>
      </c>
      <c r="I8" s="7">
        <v>0</v>
      </c>
      <c r="J8" s="7">
        <v>530</v>
      </c>
      <c r="K8" s="7">
        <v>0</v>
      </c>
      <c r="L8" s="7">
        <f t="shared" si="2"/>
        <v>530</v>
      </c>
      <c r="M8" s="2">
        <f t="shared" si="3"/>
        <v>5300</v>
      </c>
      <c r="N8" s="7">
        <v>31</v>
      </c>
      <c r="O8" s="8">
        <f t="shared" si="8"/>
        <v>3180</v>
      </c>
      <c r="P8" s="15">
        <f t="shared" si="9"/>
        <v>1060</v>
      </c>
      <c r="Q8" s="15">
        <f t="shared" si="10"/>
        <v>0</v>
      </c>
      <c r="R8" s="15">
        <f t="shared" si="11"/>
        <v>530</v>
      </c>
      <c r="S8">
        <f t="shared" si="4"/>
        <v>0</v>
      </c>
      <c r="T8" s="15">
        <f t="shared" si="12"/>
        <v>530</v>
      </c>
      <c r="U8" s="8">
        <f t="shared" si="13"/>
        <v>5300</v>
      </c>
      <c r="V8" s="8">
        <f t="shared" si="14"/>
        <v>92.75000000000001</v>
      </c>
      <c r="W8" s="8">
        <f t="shared" si="15"/>
        <v>381.59999999999997</v>
      </c>
      <c r="Y8" s="8">
        <f t="shared" si="5"/>
        <v>474.34999999999997</v>
      </c>
      <c r="Z8" s="10">
        <f t="shared" si="6"/>
        <v>4825.65</v>
      </c>
      <c r="AA8" s="8">
        <f t="shared" si="16"/>
        <v>251.75</v>
      </c>
      <c r="AB8" s="8">
        <f t="shared" si="7"/>
        <v>116.59999999999997</v>
      </c>
      <c r="AC8" s="2">
        <f t="shared" si="17"/>
        <v>265</v>
      </c>
      <c r="AG8" s="8"/>
      <c r="AH8" s="8"/>
    </row>
    <row r="9" spans="1:34" ht="18" customHeight="1">
      <c r="A9" s="2">
        <v>4</v>
      </c>
      <c r="B9" s="29" t="s">
        <v>177</v>
      </c>
      <c r="C9" t="s">
        <v>2</v>
      </c>
      <c r="D9" t="s">
        <v>35</v>
      </c>
      <c r="E9" t="s">
        <v>63</v>
      </c>
      <c r="F9">
        <v>5100</v>
      </c>
      <c r="G9" s="7">
        <f t="shared" si="0"/>
        <v>3060</v>
      </c>
      <c r="H9" s="7">
        <f t="shared" si="1"/>
        <v>1020</v>
      </c>
      <c r="I9" s="7">
        <v>0</v>
      </c>
      <c r="J9" s="7">
        <v>510</v>
      </c>
      <c r="K9" s="7">
        <v>0</v>
      </c>
      <c r="L9" s="7">
        <f t="shared" si="2"/>
        <v>510</v>
      </c>
      <c r="M9" s="2">
        <f t="shared" si="3"/>
        <v>5100</v>
      </c>
      <c r="N9" s="7">
        <v>31</v>
      </c>
      <c r="O9" s="8">
        <f t="shared" si="8"/>
        <v>3060</v>
      </c>
      <c r="P9" s="15">
        <f t="shared" si="9"/>
        <v>1020.0000000000001</v>
      </c>
      <c r="Q9" s="15">
        <f t="shared" si="10"/>
        <v>0</v>
      </c>
      <c r="R9" s="15">
        <f t="shared" si="11"/>
        <v>510.00000000000006</v>
      </c>
      <c r="S9">
        <f t="shared" si="4"/>
        <v>0</v>
      </c>
      <c r="T9" s="15">
        <f t="shared" si="12"/>
        <v>510.00000000000006</v>
      </c>
      <c r="U9" s="8">
        <f t="shared" si="13"/>
        <v>5100</v>
      </c>
      <c r="V9" s="8">
        <f t="shared" si="14"/>
        <v>89.25000000000001</v>
      </c>
      <c r="W9" s="8">
        <f t="shared" si="15"/>
        <v>367.2</v>
      </c>
      <c r="Y9" s="8">
        <f t="shared" si="5"/>
        <v>456.45</v>
      </c>
      <c r="Z9" s="10">
        <f t="shared" si="6"/>
        <v>4643.55</v>
      </c>
      <c r="AA9" s="8">
        <f t="shared" si="16"/>
        <v>242.25</v>
      </c>
      <c r="AB9" s="8">
        <f t="shared" si="7"/>
        <v>112.19999999999999</v>
      </c>
      <c r="AC9" s="2">
        <f t="shared" si="17"/>
        <v>255</v>
      </c>
      <c r="AG9" s="8"/>
      <c r="AH9" s="8"/>
    </row>
    <row r="10" spans="1:34" s="9" customFormat="1" ht="18" customHeight="1">
      <c r="A10" s="2">
        <v>5</v>
      </c>
      <c r="B10" s="29" t="s">
        <v>178</v>
      </c>
      <c r="C10" t="s">
        <v>3</v>
      </c>
      <c r="D10" t="s">
        <v>35</v>
      </c>
      <c r="E10" t="s">
        <v>117</v>
      </c>
      <c r="F10">
        <v>5500</v>
      </c>
      <c r="G10" s="7">
        <f t="shared" si="0"/>
        <v>3300</v>
      </c>
      <c r="H10" s="7">
        <f t="shared" si="1"/>
        <v>1100</v>
      </c>
      <c r="I10" s="7">
        <v>0</v>
      </c>
      <c r="J10" s="7">
        <v>550</v>
      </c>
      <c r="K10" s="7">
        <v>0</v>
      </c>
      <c r="L10" s="7">
        <f t="shared" si="2"/>
        <v>550</v>
      </c>
      <c r="M10" s="2">
        <f t="shared" si="3"/>
        <v>5500</v>
      </c>
      <c r="N10" s="7">
        <v>31</v>
      </c>
      <c r="O10" s="8">
        <f t="shared" si="8"/>
        <v>3300</v>
      </c>
      <c r="P10" s="15">
        <f t="shared" si="9"/>
        <v>1100</v>
      </c>
      <c r="Q10" s="15">
        <f t="shared" si="10"/>
        <v>0</v>
      </c>
      <c r="R10" s="15">
        <f t="shared" si="11"/>
        <v>550</v>
      </c>
      <c r="S10">
        <f t="shared" si="4"/>
        <v>0</v>
      </c>
      <c r="T10" s="15">
        <f t="shared" si="12"/>
        <v>550</v>
      </c>
      <c r="U10" s="8">
        <f t="shared" si="13"/>
        <v>5500</v>
      </c>
      <c r="V10" s="8">
        <f t="shared" si="14"/>
        <v>96.25000000000001</v>
      </c>
      <c r="W10" s="2">
        <f t="shared" si="15"/>
        <v>396</v>
      </c>
      <c r="X10" s="2"/>
      <c r="Y10" s="8">
        <f t="shared" si="5"/>
        <v>492.25</v>
      </c>
      <c r="Z10" s="10">
        <f t="shared" si="6"/>
        <v>5007.75</v>
      </c>
      <c r="AA10" s="8">
        <f t="shared" si="16"/>
        <v>261.25</v>
      </c>
      <c r="AB10" s="8">
        <f t="shared" si="7"/>
        <v>121</v>
      </c>
      <c r="AC10" s="2">
        <f t="shared" si="17"/>
        <v>275</v>
      </c>
      <c r="AF10" s="2"/>
      <c r="AG10" s="8"/>
      <c r="AH10" s="8"/>
    </row>
    <row r="11" spans="1:34" ht="18" customHeight="1">
      <c r="A11" s="2">
        <v>6</v>
      </c>
      <c r="B11" s="29" t="s">
        <v>179</v>
      </c>
      <c r="C11" t="s">
        <v>67</v>
      </c>
      <c r="D11" t="s">
        <v>35</v>
      </c>
      <c r="E11" t="s">
        <v>66</v>
      </c>
      <c r="F11">
        <v>4500</v>
      </c>
      <c r="G11" s="7">
        <f t="shared" si="0"/>
        <v>2700</v>
      </c>
      <c r="H11" s="7">
        <f t="shared" si="1"/>
        <v>900</v>
      </c>
      <c r="I11" s="7">
        <v>0</v>
      </c>
      <c r="J11" s="7">
        <v>450</v>
      </c>
      <c r="K11" s="7">
        <v>0</v>
      </c>
      <c r="L11" s="7">
        <f t="shared" si="2"/>
        <v>450</v>
      </c>
      <c r="M11" s="2">
        <f t="shared" si="3"/>
        <v>4500</v>
      </c>
      <c r="N11" s="7">
        <v>31</v>
      </c>
      <c r="O11" s="8">
        <f t="shared" si="8"/>
        <v>2700</v>
      </c>
      <c r="P11" s="15">
        <f t="shared" si="9"/>
        <v>900</v>
      </c>
      <c r="Q11" s="15">
        <f t="shared" si="10"/>
        <v>0</v>
      </c>
      <c r="R11" s="15">
        <f t="shared" si="11"/>
        <v>450</v>
      </c>
      <c r="S11">
        <f t="shared" si="4"/>
        <v>0</v>
      </c>
      <c r="T11" s="15">
        <f t="shared" si="12"/>
        <v>450</v>
      </c>
      <c r="U11" s="8">
        <f t="shared" si="13"/>
        <v>4500</v>
      </c>
      <c r="V11" s="8">
        <f t="shared" si="14"/>
        <v>78.75000000000001</v>
      </c>
      <c r="W11" s="2">
        <f t="shared" si="15"/>
        <v>324</v>
      </c>
      <c r="Y11" s="8">
        <f t="shared" si="5"/>
        <v>402.75</v>
      </c>
      <c r="Z11" s="10">
        <f t="shared" si="6"/>
        <v>4097.25</v>
      </c>
      <c r="AA11" s="8">
        <f t="shared" si="16"/>
        <v>213.75</v>
      </c>
      <c r="AB11" s="8">
        <f t="shared" si="7"/>
        <v>99</v>
      </c>
      <c r="AC11" s="2">
        <f t="shared" si="17"/>
        <v>225</v>
      </c>
      <c r="AG11" s="8"/>
      <c r="AH11" s="8"/>
    </row>
    <row r="12" spans="1:34" ht="18" customHeight="1">
      <c r="A12" s="2">
        <v>7</v>
      </c>
      <c r="B12" s="29" t="s">
        <v>180</v>
      </c>
      <c r="C12" t="s">
        <v>127</v>
      </c>
      <c r="D12" t="s">
        <v>36</v>
      </c>
      <c r="E12" t="s">
        <v>128</v>
      </c>
      <c r="F12">
        <v>2100</v>
      </c>
      <c r="G12" s="7">
        <f>(+F12*60/100)</f>
        <v>1260</v>
      </c>
      <c r="H12" s="7">
        <f>+F12-G12-I12-J12-L12</f>
        <v>420</v>
      </c>
      <c r="I12" s="7">
        <v>0</v>
      </c>
      <c r="J12" s="7">
        <v>210</v>
      </c>
      <c r="K12" s="7">
        <v>0</v>
      </c>
      <c r="L12" s="7">
        <f>+F12*10/100</f>
        <v>210</v>
      </c>
      <c r="M12" s="2">
        <f>SUM(G12:L12)</f>
        <v>2100</v>
      </c>
      <c r="N12" s="7">
        <v>31</v>
      </c>
      <c r="O12" s="8">
        <f>G12/31*N12</f>
        <v>1260</v>
      </c>
      <c r="P12" s="15">
        <f>H12/31*N12</f>
        <v>420</v>
      </c>
      <c r="Q12" s="15">
        <f>I12/31*N12</f>
        <v>0</v>
      </c>
      <c r="R12" s="15">
        <f>J12/31*N12</f>
        <v>210</v>
      </c>
      <c r="S12">
        <f>K12/31*N12</f>
        <v>0</v>
      </c>
      <c r="T12" s="15">
        <f>L12/31*N12</f>
        <v>210</v>
      </c>
      <c r="U12" s="8">
        <f t="shared" si="13"/>
        <v>2100</v>
      </c>
      <c r="V12" s="8">
        <f>(O12+P12+Q12+R12+T12)*1.75%</f>
        <v>36.75</v>
      </c>
      <c r="W12" s="8">
        <f>(O12+Q12)*12%</f>
        <v>151.2</v>
      </c>
      <c r="Y12" s="8">
        <f>V12+W12+X12</f>
        <v>187.95</v>
      </c>
      <c r="Z12" s="10">
        <f>U12-Y12</f>
        <v>1912.05</v>
      </c>
      <c r="AA12" s="8">
        <f>(O12+P12+Q12+R12+T12)*4.75%</f>
        <v>99.75</v>
      </c>
      <c r="AB12" s="8">
        <f>W12-AC12</f>
        <v>46.19999999999999</v>
      </c>
      <c r="AC12" s="2">
        <f>ROUND(IF(((O12+Q12)*8.33%)&gt;541,541,((O12+Q12)*8.33%)),0)</f>
        <v>105</v>
      </c>
      <c r="AF12" s="8"/>
      <c r="AG12" s="8"/>
      <c r="AH12" s="8"/>
    </row>
    <row r="13" spans="1:34" s="9" customFormat="1" ht="18" customHeight="1">
      <c r="A13" s="2">
        <v>8</v>
      </c>
      <c r="B13" s="29" t="s">
        <v>191</v>
      </c>
      <c r="C13" s="31" t="s">
        <v>86</v>
      </c>
      <c r="D13" t="s">
        <v>35</v>
      </c>
      <c r="E13" t="s">
        <v>87</v>
      </c>
      <c r="F13">
        <v>4100</v>
      </c>
      <c r="G13" s="7">
        <f>(+F13*60/100)</f>
        <v>2460</v>
      </c>
      <c r="H13" s="7">
        <f>+F13-G13-I13-J13-L13</f>
        <v>820</v>
      </c>
      <c r="I13" s="7">
        <v>0</v>
      </c>
      <c r="J13" s="7">
        <v>410</v>
      </c>
      <c r="K13" s="7">
        <v>0</v>
      </c>
      <c r="L13" s="7">
        <f>+F13*10/100</f>
        <v>410</v>
      </c>
      <c r="M13" s="2">
        <f>SUM(G13:L13)</f>
        <v>4100</v>
      </c>
      <c r="N13" s="7">
        <v>5</v>
      </c>
      <c r="O13" s="8">
        <f>G13/31*N13</f>
        <v>396.77419354838713</v>
      </c>
      <c r="P13" s="15">
        <f>H13/31*N13</f>
        <v>132.25806451612902</v>
      </c>
      <c r="Q13" s="15">
        <f>I13/31*N13</f>
        <v>0</v>
      </c>
      <c r="R13" s="15">
        <f>J13/31*N13</f>
        <v>66.12903225806451</v>
      </c>
      <c r="S13">
        <f>K13/31*N13</f>
        <v>0</v>
      </c>
      <c r="T13" s="15">
        <f>L13/31*N13</f>
        <v>66.12903225806451</v>
      </c>
      <c r="U13" s="8">
        <f t="shared" si="13"/>
        <v>661.2903225806451</v>
      </c>
      <c r="V13" s="8">
        <f>(O13+P13+Q13+R13+T13)*1.75%</f>
        <v>11.57258064516129</v>
      </c>
      <c r="W13" s="8">
        <f>(O13+Q13)*12%</f>
        <v>47.612903225806456</v>
      </c>
      <c r="X13" s="2"/>
      <c r="Y13" s="8">
        <f>V13+W13+X13</f>
        <v>59.185483870967744</v>
      </c>
      <c r="Z13" s="10">
        <f>U13-Y13</f>
        <v>602.1048387096773</v>
      </c>
      <c r="AA13" s="8">
        <f>(O13+P13+Q13+R13+T13)*4.75%</f>
        <v>31.411290322580644</v>
      </c>
      <c r="AB13" s="8">
        <f>W13-AC13</f>
        <v>14.612903225806456</v>
      </c>
      <c r="AC13" s="2">
        <f>ROUND(IF(((O13+Q13)*8.33%)&gt;541,541,((O13+Q13)*8.33%)),0)</f>
        <v>33</v>
      </c>
      <c r="AF13" s="2"/>
      <c r="AG13" s="8"/>
      <c r="AH13" s="8"/>
    </row>
    <row r="14" spans="1:34" s="9" customFormat="1" ht="18" customHeight="1">
      <c r="A14" s="2">
        <v>9</v>
      </c>
      <c r="B14" s="29" t="s">
        <v>181</v>
      </c>
      <c r="C14" t="s">
        <v>4</v>
      </c>
      <c r="D14" t="s">
        <v>35</v>
      </c>
      <c r="E14" t="s">
        <v>76</v>
      </c>
      <c r="F14">
        <v>5100</v>
      </c>
      <c r="G14" s="7">
        <f t="shared" si="0"/>
        <v>3060</v>
      </c>
      <c r="H14" s="7">
        <f t="shared" si="1"/>
        <v>1020</v>
      </c>
      <c r="I14" s="7">
        <v>0</v>
      </c>
      <c r="J14" s="7">
        <v>510</v>
      </c>
      <c r="K14" s="7">
        <v>0</v>
      </c>
      <c r="L14" s="7">
        <f t="shared" si="2"/>
        <v>510</v>
      </c>
      <c r="M14" s="2">
        <f t="shared" si="3"/>
        <v>5100</v>
      </c>
      <c r="N14" s="7">
        <v>31</v>
      </c>
      <c r="O14" s="8">
        <f t="shared" si="8"/>
        <v>3060</v>
      </c>
      <c r="P14" s="15">
        <f t="shared" si="9"/>
        <v>1020.0000000000001</v>
      </c>
      <c r="Q14" s="15">
        <f t="shared" si="10"/>
        <v>0</v>
      </c>
      <c r="R14" s="15">
        <f t="shared" si="11"/>
        <v>510.00000000000006</v>
      </c>
      <c r="S14">
        <f t="shared" si="4"/>
        <v>0</v>
      </c>
      <c r="T14" s="15">
        <f t="shared" si="12"/>
        <v>510.00000000000006</v>
      </c>
      <c r="U14" s="8">
        <f t="shared" si="13"/>
        <v>5100</v>
      </c>
      <c r="V14" s="8">
        <f t="shared" si="14"/>
        <v>89.25000000000001</v>
      </c>
      <c r="W14" s="8">
        <f t="shared" si="15"/>
        <v>367.2</v>
      </c>
      <c r="X14" s="2"/>
      <c r="Y14" s="8">
        <f t="shared" si="5"/>
        <v>456.45</v>
      </c>
      <c r="Z14" s="10">
        <f t="shared" si="6"/>
        <v>4643.55</v>
      </c>
      <c r="AA14" s="8">
        <f t="shared" si="16"/>
        <v>242.25</v>
      </c>
      <c r="AB14" s="8">
        <f t="shared" si="7"/>
        <v>112.19999999999999</v>
      </c>
      <c r="AC14" s="2">
        <f t="shared" si="17"/>
        <v>255</v>
      </c>
      <c r="AF14" s="2"/>
      <c r="AG14" s="8"/>
      <c r="AH14" s="8"/>
    </row>
    <row r="15" spans="1:34" s="9" customFormat="1" ht="18" customHeight="1">
      <c r="A15" s="2">
        <v>10</v>
      </c>
      <c r="B15" s="33">
        <v>10</v>
      </c>
      <c r="C15" t="s">
        <v>113</v>
      </c>
      <c r="D15" t="s">
        <v>36</v>
      </c>
      <c r="E15" t="s">
        <v>114</v>
      </c>
      <c r="F15">
        <v>3500</v>
      </c>
      <c r="G15" s="7">
        <f t="shared" si="0"/>
        <v>2100</v>
      </c>
      <c r="H15" s="7">
        <f t="shared" si="1"/>
        <v>700</v>
      </c>
      <c r="I15" s="7">
        <v>0</v>
      </c>
      <c r="J15" s="7">
        <v>350</v>
      </c>
      <c r="K15" s="7">
        <v>0</v>
      </c>
      <c r="L15" s="7">
        <f t="shared" si="2"/>
        <v>350</v>
      </c>
      <c r="M15" s="2">
        <f t="shared" si="3"/>
        <v>3500</v>
      </c>
      <c r="N15" s="7">
        <v>31</v>
      </c>
      <c r="O15" s="8">
        <f t="shared" si="8"/>
        <v>2100</v>
      </c>
      <c r="P15" s="15">
        <f t="shared" si="9"/>
        <v>700</v>
      </c>
      <c r="Q15" s="15">
        <f t="shared" si="10"/>
        <v>0</v>
      </c>
      <c r="R15" s="15">
        <f t="shared" si="11"/>
        <v>350</v>
      </c>
      <c r="S15">
        <f t="shared" si="4"/>
        <v>0</v>
      </c>
      <c r="T15" s="15">
        <f t="shared" si="12"/>
        <v>350</v>
      </c>
      <c r="U15" s="8">
        <f t="shared" si="13"/>
        <v>3500</v>
      </c>
      <c r="V15" s="8">
        <f t="shared" si="14"/>
        <v>61.25000000000001</v>
      </c>
      <c r="W15" s="2">
        <f t="shared" si="15"/>
        <v>252</v>
      </c>
      <c r="X15" s="2"/>
      <c r="Y15" s="8">
        <f t="shared" si="5"/>
        <v>313.25</v>
      </c>
      <c r="Z15" s="10">
        <f t="shared" si="6"/>
        <v>3186.75</v>
      </c>
      <c r="AA15" s="8">
        <f t="shared" si="16"/>
        <v>166.25</v>
      </c>
      <c r="AB15" s="8">
        <f t="shared" si="7"/>
        <v>77</v>
      </c>
      <c r="AC15" s="2">
        <f t="shared" si="17"/>
        <v>175</v>
      </c>
      <c r="AF15" s="2"/>
      <c r="AG15" s="8"/>
      <c r="AH15" s="8"/>
    </row>
    <row r="16" spans="1:34" s="9" customFormat="1" ht="18" customHeight="1">
      <c r="A16" s="2">
        <v>11</v>
      </c>
      <c r="B16" s="29">
        <v>11</v>
      </c>
      <c r="C16" t="s">
        <v>58</v>
      </c>
      <c r="D16" t="s">
        <v>36</v>
      </c>
      <c r="E16" t="s">
        <v>57</v>
      </c>
      <c r="F16">
        <v>4100</v>
      </c>
      <c r="G16" s="7">
        <f t="shared" si="0"/>
        <v>2460</v>
      </c>
      <c r="H16" s="7">
        <f t="shared" si="1"/>
        <v>820</v>
      </c>
      <c r="I16" s="7">
        <v>0</v>
      </c>
      <c r="J16" s="7">
        <v>410</v>
      </c>
      <c r="K16" s="7">
        <v>0</v>
      </c>
      <c r="L16" s="7">
        <f t="shared" si="2"/>
        <v>410</v>
      </c>
      <c r="M16" s="2">
        <f t="shared" si="3"/>
        <v>4100</v>
      </c>
      <c r="N16" s="7">
        <v>31</v>
      </c>
      <c r="O16" s="8">
        <f t="shared" si="8"/>
        <v>2460</v>
      </c>
      <c r="P16" s="15">
        <f t="shared" si="9"/>
        <v>820</v>
      </c>
      <c r="Q16" s="15">
        <f t="shared" si="10"/>
        <v>0</v>
      </c>
      <c r="R16" s="15">
        <f t="shared" si="11"/>
        <v>410</v>
      </c>
      <c r="S16">
        <f t="shared" si="4"/>
        <v>0</v>
      </c>
      <c r="T16" s="15">
        <f t="shared" si="12"/>
        <v>410</v>
      </c>
      <c r="U16" s="8">
        <f t="shared" si="13"/>
        <v>4100</v>
      </c>
      <c r="V16" s="8">
        <f t="shared" si="14"/>
        <v>71.75</v>
      </c>
      <c r="W16" s="8">
        <f t="shared" si="15"/>
        <v>295.2</v>
      </c>
      <c r="X16" s="2">
        <v>0</v>
      </c>
      <c r="Y16" s="8">
        <f t="shared" si="5"/>
        <v>366.95</v>
      </c>
      <c r="Z16" s="10">
        <f t="shared" si="6"/>
        <v>3733.05</v>
      </c>
      <c r="AA16" s="8">
        <f t="shared" si="16"/>
        <v>194.75</v>
      </c>
      <c r="AB16" s="8">
        <f t="shared" si="7"/>
        <v>90.19999999999999</v>
      </c>
      <c r="AC16" s="2">
        <f t="shared" si="17"/>
        <v>205</v>
      </c>
      <c r="AF16" s="8"/>
      <c r="AG16" s="8"/>
      <c r="AH16" s="8"/>
    </row>
    <row r="17" spans="1:34" s="9" customFormat="1" ht="18" customHeight="1">
      <c r="A17" s="2">
        <v>12</v>
      </c>
      <c r="B17" s="33">
        <v>12</v>
      </c>
      <c r="C17" t="s">
        <v>61</v>
      </c>
      <c r="D17" t="s">
        <v>35</v>
      </c>
      <c r="E17" t="s">
        <v>62</v>
      </c>
      <c r="F17">
        <v>3600</v>
      </c>
      <c r="G17" s="7">
        <f t="shared" si="0"/>
        <v>2160</v>
      </c>
      <c r="H17" s="7">
        <f t="shared" si="1"/>
        <v>720</v>
      </c>
      <c r="I17" s="7">
        <v>0</v>
      </c>
      <c r="J17" s="7">
        <v>360</v>
      </c>
      <c r="K17" s="7">
        <v>0</v>
      </c>
      <c r="L17" s="7">
        <f t="shared" si="2"/>
        <v>360</v>
      </c>
      <c r="M17" s="2">
        <f t="shared" si="3"/>
        <v>3600</v>
      </c>
      <c r="N17" s="7">
        <v>31</v>
      </c>
      <c r="O17" s="8">
        <f t="shared" si="8"/>
        <v>2160</v>
      </c>
      <c r="P17" s="15">
        <f t="shared" si="9"/>
        <v>720</v>
      </c>
      <c r="Q17" s="15">
        <f t="shared" si="10"/>
        <v>0</v>
      </c>
      <c r="R17" s="15">
        <f t="shared" si="11"/>
        <v>360</v>
      </c>
      <c r="S17">
        <f t="shared" si="4"/>
        <v>0</v>
      </c>
      <c r="T17" s="15">
        <f t="shared" si="12"/>
        <v>360</v>
      </c>
      <c r="U17" s="8">
        <f t="shared" si="13"/>
        <v>3600</v>
      </c>
      <c r="V17" s="8">
        <f t="shared" si="14"/>
        <v>63.00000000000001</v>
      </c>
      <c r="W17" s="8">
        <f t="shared" si="15"/>
        <v>259.2</v>
      </c>
      <c r="X17" s="2">
        <v>0</v>
      </c>
      <c r="Y17" s="8">
        <f t="shared" si="5"/>
        <v>322.2</v>
      </c>
      <c r="Z17" s="10">
        <f t="shared" si="6"/>
        <v>3277.8</v>
      </c>
      <c r="AA17" s="8">
        <f t="shared" si="16"/>
        <v>171</v>
      </c>
      <c r="AB17" s="8">
        <f t="shared" si="7"/>
        <v>79.19999999999999</v>
      </c>
      <c r="AC17" s="2">
        <f t="shared" si="17"/>
        <v>180</v>
      </c>
      <c r="AF17" s="8"/>
      <c r="AG17" s="8"/>
      <c r="AH17" s="8"/>
    </row>
    <row r="18" spans="1:34" s="9" customFormat="1" ht="18" customHeight="1">
      <c r="A18" s="2">
        <v>13</v>
      </c>
      <c r="B18" s="29">
        <v>13</v>
      </c>
      <c r="C18" t="s">
        <v>49</v>
      </c>
      <c r="D18" t="s">
        <v>35</v>
      </c>
      <c r="E18" t="s">
        <v>50</v>
      </c>
      <c r="F18">
        <v>3200</v>
      </c>
      <c r="G18" s="7">
        <f t="shared" si="0"/>
        <v>1920</v>
      </c>
      <c r="H18" s="7">
        <f t="shared" si="1"/>
        <v>640</v>
      </c>
      <c r="I18" s="7">
        <v>0</v>
      </c>
      <c r="J18" s="7">
        <v>320</v>
      </c>
      <c r="K18" s="7">
        <v>0</v>
      </c>
      <c r="L18" s="7">
        <f t="shared" si="2"/>
        <v>320</v>
      </c>
      <c r="M18" s="2">
        <f t="shared" si="3"/>
        <v>3200</v>
      </c>
      <c r="N18" s="7">
        <v>31</v>
      </c>
      <c r="O18" s="8">
        <f t="shared" si="8"/>
        <v>1920</v>
      </c>
      <c r="P18" s="15">
        <f t="shared" si="9"/>
        <v>640</v>
      </c>
      <c r="Q18" s="15">
        <f t="shared" si="10"/>
        <v>0</v>
      </c>
      <c r="R18" s="15">
        <f t="shared" si="11"/>
        <v>320</v>
      </c>
      <c r="S18">
        <f t="shared" si="4"/>
        <v>0</v>
      </c>
      <c r="T18" s="15">
        <f t="shared" si="12"/>
        <v>320</v>
      </c>
      <c r="U18" s="8">
        <f t="shared" si="13"/>
        <v>3200</v>
      </c>
      <c r="V18" s="8">
        <f t="shared" si="14"/>
        <v>56.00000000000001</v>
      </c>
      <c r="W18" s="8">
        <f t="shared" si="15"/>
        <v>230.39999999999998</v>
      </c>
      <c r="X18" s="2">
        <v>0</v>
      </c>
      <c r="Y18" s="8">
        <f t="shared" si="5"/>
        <v>286.4</v>
      </c>
      <c r="Z18" s="10">
        <f t="shared" si="6"/>
        <v>2913.6</v>
      </c>
      <c r="AA18" s="8">
        <f t="shared" si="16"/>
        <v>152</v>
      </c>
      <c r="AB18" s="8">
        <f t="shared" si="7"/>
        <v>70.39999999999998</v>
      </c>
      <c r="AC18" s="2">
        <f t="shared" si="17"/>
        <v>160</v>
      </c>
      <c r="AF18" s="8"/>
      <c r="AG18" s="8"/>
      <c r="AH18" s="8"/>
    </row>
    <row r="19" spans="1:34" s="9" customFormat="1" ht="18" customHeight="1">
      <c r="A19" s="2">
        <v>14</v>
      </c>
      <c r="B19" s="33">
        <v>14</v>
      </c>
      <c r="C19" t="s">
        <v>101</v>
      </c>
      <c r="D19" t="s">
        <v>35</v>
      </c>
      <c r="E19" t="s">
        <v>104</v>
      </c>
      <c r="F19">
        <v>4100</v>
      </c>
      <c r="G19" s="7">
        <f t="shared" si="0"/>
        <v>2460</v>
      </c>
      <c r="H19" s="7">
        <f>+F19-G19-I19-J19-L19</f>
        <v>820</v>
      </c>
      <c r="I19" s="7">
        <v>0</v>
      </c>
      <c r="J19" s="7">
        <v>410</v>
      </c>
      <c r="K19" s="7">
        <v>0</v>
      </c>
      <c r="L19" s="7">
        <f>+F19*10/100</f>
        <v>410</v>
      </c>
      <c r="M19" s="2">
        <f>SUM(G19:L19)</f>
        <v>4100</v>
      </c>
      <c r="N19" s="7">
        <v>31</v>
      </c>
      <c r="O19" s="8">
        <f t="shared" si="8"/>
        <v>2460</v>
      </c>
      <c r="P19" s="15">
        <f t="shared" si="9"/>
        <v>820</v>
      </c>
      <c r="Q19" s="15">
        <f t="shared" si="10"/>
        <v>0</v>
      </c>
      <c r="R19" s="15">
        <f t="shared" si="11"/>
        <v>410</v>
      </c>
      <c r="S19">
        <f t="shared" si="4"/>
        <v>0</v>
      </c>
      <c r="T19" s="15">
        <f t="shared" si="12"/>
        <v>410</v>
      </c>
      <c r="U19" s="8">
        <f t="shared" si="13"/>
        <v>4100</v>
      </c>
      <c r="V19" s="8">
        <f t="shared" si="14"/>
        <v>71.75</v>
      </c>
      <c r="W19" s="8">
        <f t="shared" si="15"/>
        <v>295.2</v>
      </c>
      <c r="X19" s="2">
        <v>0</v>
      </c>
      <c r="Y19" s="8">
        <f t="shared" si="5"/>
        <v>366.95</v>
      </c>
      <c r="Z19" s="10">
        <f t="shared" si="6"/>
        <v>3733.05</v>
      </c>
      <c r="AA19" s="8">
        <f t="shared" si="16"/>
        <v>194.75</v>
      </c>
      <c r="AB19" s="8">
        <f t="shared" si="7"/>
        <v>90.19999999999999</v>
      </c>
      <c r="AC19" s="2">
        <f t="shared" si="17"/>
        <v>205</v>
      </c>
      <c r="AF19" s="2"/>
      <c r="AG19" s="8"/>
      <c r="AH19" s="8"/>
    </row>
    <row r="20" spans="1:34" s="9" customFormat="1" ht="18" customHeight="1">
      <c r="A20" s="2">
        <v>15</v>
      </c>
      <c r="B20" s="29">
        <v>15</v>
      </c>
      <c r="C20" t="s">
        <v>103</v>
      </c>
      <c r="D20" t="s">
        <v>36</v>
      </c>
      <c r="E20" t="s">
        <v>102</v>
      </c>
      <c r="F20">
        <v>3350</v>
      </c>
      <c r="G20" s="7">
        <f t="shared" si="0"/>
        <v>2010</v>
      </c>
      <c r="H20" s="7">
        <f aca="true" t="shared" si="18" ref="H20:H70">+F20-G20-I20-J20-L20</f>
        <v>670</v>
      </c>
      <c r="I20" s="7">
        <v>0</v>
      </c>
      <c r="J20" s="7">
        <v>335</v>
      </c>
      <c r="K20" s="7">
        <v>0</v>
      </c>
      <c r="L20" s="7">
        <f aca="true" t="shared" si="19" ref="L20:L70">+F20*10/100</f>
        <v>335</v>
      </c>
      <c r="M20" s="2">
        <f aca="true" t="shared" si="20" ref="M20:M70">SUM(G20:L20)</f>
        <v>3350</v>
      </c>
      <c r="N20" s="7">
        <v>31</v>
      </c>
      <c r="O20" s="8">
        <f t="shared" si="8"/>
        <v>2010.0000000000002</v>
      </c>
      <c r="P20" s="15">
        <f t="shared" si="9"/>
        <v>670</v>
      </c>
      <c r="Q20" s="15">
        <f t="shared" si="10"/>
        <v>0</v>
      </c>
      <c r="R20" s="15">
        <f t="shared" si="11"/>
        <v>335</v>
      </c>
      <c r="S20">
        <f t="shared" si="4"/>
        <v>0</v>
      </c>
      <c r="T20" s="15">
        <f t="shared" si="12"/>
        <v>335</v>
      </c>
      <c r="U20" s="8">
        <f t="shared" si="13"/>
        <v>3350</v>
      </c>
      <c r="V20" s="8">
        <f t="shared" si="14"/>
        <v>58.62500000000001</v>
      </c>
      <c r="W20" s="8">
        <f t="shared" si="15"/>
        <v>241.20000000000002</v>
      </c>
      <c r="X20" s="7">
        <v>0</v>
      </c>
      <c r="Y20" s="8">
        <f t="shared" si="5"/>
        <v>299.82500000000005</v>
      </c>
      <c r="Z20" s="10">
        <f t="shared" si="6"/>
        <v>3050.175</v>
      </c>
      <c r="AA20" s="8">
        <f t="shared" si="16"/>
        <v>159.125</v>
      </c>
      <c r="AB20" s="8">
        <f t="shared" si="7"/>
        <v>74.20000000000002</v>
      </c>
      <c r="AC20" s="2">
        <f t="shared" si="17"/>
        <v>167</v>
      </c>
      <c r="AF20" s="8"/>
      <c r="AG20" s="8"/>
      <c r="AH20" s="8"/>
    </row>
    <row r="21" spans="1:34" ht="18" customHeight="1">
      <c r="A21" s="2">
        <v>16</v>
      </c>
      <c r="B21" s="33">
        <v>16</v>
      </c>
      <c r="C21" t="s">
        <v>41</v>
      </c>
      <c r="D21" t="s">
        <v>36</v>
      </c>
      <c r="E21" t="s">
        <v>42</v>
      </c>
      <c r="F21">
        <v>3850</v>
      </c>
      <c r="G21" s="7">
        <f t="shared" si="0"/>
        <v>2310</v>
      </c>
      <c r="H21" s="7">
        <f t="shared" si="18"/>
        <v>770</v>
      </c>
      <c r="I21" s="7">
        <v>0</v>
      </c>
      <c r="J21" s="7">
        <v>385</v>
      </c>
      <c r="K21" s="7">
        <v>0</v>
      </c>
      <c r="L21" s="7">
        <f t="shared" si="19"/>
        <v>385</v>
      </c>
      <c r="M21" s="2">
        <f t="shared" si="20"/>
        <v>3850</v>
      </c>
      <c r="N21" s="7">
        <v>31</v>
      </c>
      <c r="O21" s="8">
        <f t="shared" si="8"/>
        <v>2310</v>
      </c>
      <c r="P21" s="15">
        <f t="shared" si="9"/>
        <v>770</v>
      </c>
      <c r="Q21" s="15">
        <f t="shared" si="10"/>
        <v>0</v>
      </c>
      <c r="R21" s="15">
        <f t="shared" si="11"/>
        <v>385</v>
      </c>
      <c r="S21">
        <f t="shared" si="4"/>
        <v>0</v>
      </c>
      <c r="T21" s="15">
        <f t="shared" si="12"/>
        <v>385</v>
      </c>
      <c r="U21" s="8">
        <f t="shared" si="13"/>
        <v>3850</v>
      </c>
      <c r="V21" s="8">
        <f t="shared" si="14"/>
        <v>67.375</v>
      </c>
      <c r="W21" s="8">
        <f t="shared" si="15"/>
        <v>277.2</v>
      </c>
      <c r="X21" s="2">
        <v>0</v>
      </c>
      <c r="Y21" s="8">
        <f t="shared" si="5"/>
        <v>344.575</v>
      </c>
      <c r="Z21" s="10">
        <f t="shared" si="6"/>
        <v>3505.425</v>
      </c>
      <c r="AA21" s="8">
        <f t="shared" si="16"/>
        <v>182.875</v>
      </c>
      <c r="AB21" s="8">
        <f t="shared" si="7"/>
        <v>85.19999999999999</v>
      </c>
      <c r="AC21" s="2">
        <f t="shared" si="17"/>
        <v>192</v>
      </c>
      <c r="AD21" s="16"/>
      <c r="AG21" s="8"/>
      <c r="AH21" s="8"/>
    </row>
    <row r="22" spans="1:34" ht="18" customHeight="1">
      <c r="A22" s="2">
        <v>17</v>
      </c>
      <c r="B22" s="29">
        <v>17</v>
      </c>
      <c r="C22" t="s">
        <v>99</v>
      </c>
      <c r="D22" t="s">
        <v>36</v>
      </c>
      <c r="E22"/>
      <c r="F22">
        <v>3200</v>
      </c>
      <c r="G22" s="7">
        <f>(+F22*60/100)</f>
        <v>1920</v>
      </c>
      <c r="H22" s="7">
        <f>+F22-G22-I22-J22-L22</f>
        <v>640</v>
      </c>
      <c r="I22" s="7">
        <v>0</v>
      </c>
      <c r="J22" s="7">
        <v>320</v>
      </c>
      <c r="K22" s="7">
        <v>0</v>
      </c>
      <c r="L22" s="7">
        <f>+F22*10/100</f>
        <v>320</v>
      </c>
      <c r="M22" s="2">
        <f>SUM(G22:L22)</f>
        <v>3200</v>
      </c>
      <c r="N22" s="7">
        <v>31</v>
      </c>
      <c r="O22" s="8">
        <f>G22/31*N22</f>
        <v>1920</v>
      </c>
      <c r="P22" s="15">
        <f>H22/31*N22</f>
        <v>640</v>
      </c>
      <c r="Q22" s="15">
        <f>I22/31*N22</f>
        <v>0</v>
      </c>
      <c r="R22" s="15">
        <f>J22/31*N22</f>
        <v>320</v>
      </c>
      <c r="S22">
        <f>K22/31*N22</f>
        <v>0</v>
      </c>
      <c r="T22" s="15">
        <f>L22/31*N22</f>
        <v>320</v>
      </c>
      <c r="U22" s="8">
        <f t="shared" si="13"/>
        <v>3200</v>
      </c>
      <c r="V22" s="8">
        <f>(O22+P22+Q22+R22+T22)*1.75%</f>
        <v>56.00000000000001</v>
      </c>
      <c r="W22" s="8">
        <f>(O22+Q22)*12%</f>
        <v>230.39999999999998</v>
      </c>
      <c r="Y22" s="8">
        <f>V22+W22+X22</f>
        <v>286.4</v>
      </c>
      <c r="Z22" s="10">
        <f>U22-Y22</f>
        <v>2913.6</v>
      </c>
      <c r="AA22" s="8">
        <f>(O22+P22+Q22+R22+T22)*4.75%</f>
        <v>152</v>
      </c>
      <c r="AB22" s="8">
        <f>W22-AC22</f>
        <v>70.39999999999998</v>
      </c>
      <c r="AC22" s="2">
        <f>ROUND(IF(((O22+Q22)*8.33%)&gt;541,541,((O22+Q22)*8.33%)),0)</f>
        <v>160</v>
      </c>
      <c r="AF22" s="8"/>
      <c r="AG22" s="8"/>
      <c r="AH22" s="8"/>
    </row>
    <row r="23" spans="1:34" s="9" customFormat="1" ht="18" customHeight="1">
      <c r="A23" s="2">
        <v>18</v>
      </c>
      <c r="B23" s="33">
        <v>18</v>
      </c>
      <c r="C23" t="s">
        <v>97</v>
      </c>
      <c r="D23" t="s">
        <v>36</v>
      </c>
      <c r="E23" t="s">
        <v>98</v>
      </c>
      <c r="F23">
        <v>3100</v>
      </c>
      <c r="G23" s="7">
        <f t="shared" si="0"/>
        <v>1860</v>
      </c>
      <c r="H23" s="7">
        <f t="shared" si="18"/>
        <v>620</v>
      </c>
      <c r="I23" s="7">
        <v>0</v>
      </c>
      <c r="J23" s="7">
        <v>310</v>
      </c>
      <c r="K23" s="7">
        <v>0</v>
      </c>
      <c r="L23" s="7">
        <f t="shared" si="19"/>
        <v>310</v>
      </c>
      <c r="M23" s="2">
        <f t="shared" si="20"/>
        <v>3100</v>
      </c>
      <c r="N23" s="7">
        <v>31</v>
      </c>
      <c r="O23" s="8">
        <f t="shared" si="8"/>
        <v>1860</v>
      </c>
      <c r="P23" s="15">
        <f t="shared" si="9"/>
        <v>620</v>
      </c>
      <c r="Q23" s="15">
        <f t="shared" si="10"/>
        <v>0</v>
      </c>
      <c r="R23" s="15">
        <f t="shared" si="11"/>
        <v>310</v>
      </c>
      <c r="S23">
        <f t="shared" si="4"/>
        <v>0</v>
      </c>
      <c r="T23" s="15">
        <f t="shared" si="12"/>
        <v>310</v>
      </c>
      <c r="U23" s="8">
        <f t="shared" si="13"/>
        <v>3100</v>
      </c>
      <c r="V23" s="8">
        <f t="shared" si="14"/>
        <v>54.25000000000001</v>
      </c>
      <c r="W23" s="8">
        <f t="shared" si="15"/>
        <v>223.2</v>
      </c>
      <c r="X23" s="7">
        <v>0</v>
      </c>
      <c r="Y23" s="8">
        <f t="shared" si="5"/>
        <v>277.45</v>
      </c>
      <c r="Z23" s="10">
        <f t="shared" si="6"/>
        <v>2822.55</v>
      </c>
      <c r="AA23" s="8">
        <f t="shared" si="16"/>
        <v>147.25</v>
      </c>
      <c r="AB23" s="8">
        <f t="shared" si="7"/>
        <v>68.19999999999999</v>
      </c>
      <c r="AC23" s="2">
        <f t="shared" si="17"/>
        <v>155</v>
      </c>
      <c r="AF23" s="2"/>
      <c r="AG23" s="8"/>
      <c r="AH23" s="8"/>
    </row>
    <row r="24" spans="1:34" s="9" customFormat="1" ht="18" customHeight="1">
      <c r="A24" s="2">
        <v>19</v>
      </c>
      <c r="B24" s="29">
        <v>19</v>
      </c>
      <c r="C24" t="s">
        <v>43</v>
      </c>
      <c r="D24" t="s">
        <v>35</v>
      </c>
      <c r="E24" t="s">
        <v>44</v>
      </c>
      <c r="F24">
        <v>3480</v>
      </c>
      <c r="G24" s="7">
        <f t="shared" si="0"/>
        <v>2088</v>
      </c>
      <c r="H24" s="7">
        <f t="shared" si="18"/>
        <v>696</v>
      </c>
      <c r="I24" s="7">
        <v>0</v>
      </c>
      <c r="J24" s="7">
        <v>348</v>
      </c>
      <c r="K24" s="7">
        <v>0</v>
      </c>
      <c r="L24" s="7">
        <f t="shared" si="19"/>
        <v>348</v>
      </c>
      <c r="M24" s="2">
        <f t="shared" si="20"/>
        <v>3480</v>
      </c>
      <c r="N24" s="7">
        <v>31</v>
      </c>
      <c r="O24" s="8">
        <f t="shared" si="8"/>
        <v>2088</v>
      </c>
      <c r="P24" s="15">
        <f t="shared" si="9"/>
        <v>696</v>
      </c>
      <c r="Q24" s="15">
        <f t="shared" si="10"/>
        <v>0</v>
      </c>
      <c r="R24" s="15">
        <f t="shared" si="11"/>
        <v>348</v>
      </c>
      <c r="S24">
        <f t="shared" si="4"/>
        <v>0</v>
      </c>
      <c r="T24" s="15">
        <f t="shared" si="12"/>
        <v>348</v>
      </c>
      <c r="U24" s="8">
        <f t="shared" si="13"/>
        <v>3480</v>
      </c>
      <c r="V24" s="8">
        <f t="shared" si="14"/>
        <v>60.900000000000006</v>
      </c>
      <c r="W24" s="8">
        <f t="shared" si="15"/>
        <v>250.56</v>
      </c>
      <c r="X24" s="2">
        <v>0</v>
      </c>
      <c r="Y24" s="8">
        <f t="shared" si="5"/>
        <v>311.46000000000004</v>
      </c>
      <c r="Z24" s="10">
        <f t="shared" si="6"/>
        <v>3168.54</v>
      </c>
      <c r="AA24" s="8">
        <f t="shared" si="16"/>
        <v>165.3</v>
      </c>
      <c r="AB24" s="8">
        <f t="shared" si="7"/>
        <v>76.56</v>
      </c>
      <c r="AC24" s="2">
        <f t="shared" si="17"/>
        <v>174</v>
      </c>
      <c r="AF24" s="2"/>
      <c r="AG24" s="8"/>
      <c r="AH24" s="8"/>
    </row>
    <row r="25" spans="1:34" ht="18" customHeight="1">
      <c r="A25" s="2">
        <v>20</v>
      </c>
      <c r="B25" s="33">
        <v>20</v>
      </c>
      <c r="C25" t="s">
        <v>79</v>
      </c>
      <c r="D25" t="s">
        <v>36</v>
      </c>
      <c r="E25" t="s">
        <v>80</v>
      </c>
      <c r="F25">
        <v>3450</v>
      </c>
      <c r="G25" s="7">
        <f t="shared" si="0"/>
        <v>2070</v>
      </c>
      <c r="H25" s="7">
        <f t="shared" si="18"/>
        <v>690</v>
      </c>
      <c r="I25" s="7">
        <v>0</v>
      </c>
      <c r="J25" s="7">
        <v>345</v>
      </c>
      <c r="K25" s="7">
        <v>0</v>
      </c>
      <c r="L25" s="7">
        <f t="shared" si="19"/>
        <v>345</v>
      </c>
      <c r="M25" s="2">
        <f t="shared" si="20"/>
        <v>3450</v>
      </c>
      <c r="N25" s="7">
        <v>31</v>
      </c>
      <c r="O25" s="8">
        <f t="shared" si="8"/>
        <v>2070</v>
      </c>
      <c r="P25" s="15">
        <f t="shared" si="9"/>
        <v>690</v>
      </c>
      <c r="Q25" s="15">
        <f t="shared" si="10"/>
        <v>0</v>
      </c>
      <c r="R25" s="15">
        <f t="shared" si="11"/>
        <v>345</v>
      </c>
      <c r="S25">
        <f t="shared" si="4"/>
        <v>0</v>
      </c>
      <c r="T25" s="15">
        <f t="shared" si="12"/>
        <v>345</v>
      </c>
      <c r="U25" s="8">
        <f t="shared" si="13"/>
        <v>3450</v>
      </c>
      <c r="V25" s="8">
        <f t="shared" si="14"/>
        <v>60.37500000000001</v>
      </c>
      <c r="W25" s="8">
        <f t="shared" si="15"/>
        <v>248.39999999999998</v>
      </c>
      <c r="Y25" s="8">
        <f t="shared" si="5"/>
        <v>308.775</v>
      </c>
      <c r="Z25" s="10">
        <f t="shared" si="6"/>
        <v>3141.225</v>
      </c>
      <c r="AA25" s="8">
        <f t="shared" si="16"/>
        <v>163.875</v>
      </c>
      <c r="AB25" s="8">
        <f t="shared" si="7"/>
        <v>76.39999999999998</v>
      </c>
      <c r="AC25" s="2">
        <f t="shared" si="17"/>
        <v>172</v>
      </c>
      <c r="AF25" s="8"/>
      <c r="AG25" s="8"/>
      <c r="AH25" s="8"/>
    </row>
    <row r="26" spans="1:34" s="9" customFormat="1" ht="18" customHeight="1">
      <c r="A26" s="2">
        <v>21</v>
      </c>
      <c r="B26" s="29">
        <v>21</v>
      </c>
      <c r="C26" t="s">
        <v>121</v>
      </c>
      <c r="D26" t="s">
        <v>36</v>
      </c>
      <c r="E26" t="s">
        <v>122</v>
      </c>
      <c r="F26">
        <v>2500</v>
      </c>
      <c r="G26" s="7">
        <f t="shared" si="0"/>
        <v>1500</v>
      </c>
      <c r="H26" s="7">
        <f t="shared" si="18"/>
        <v>500</v>
      </c>
      <c r="I26" s="7">
        <v>0</v>
      </c>
      <c r="J26" s="7">
        <v>250</v>
      </c>
      <c r="K26" s="7">
        <v>0</v>
      </c>
      <c r="L26" s="7">
        <f t="shared" si="19"/>
        <v>250</v>
      </c>
      <c r="M26" s="2">
        <f t="shared" si="20"/>
        <v>2500</v>
      </c>
      <c r="N26" s="7">
        <v>31</v>
      </c>
      <c r="O26" s="8">
        <f t="shared" si="8"/>
        <v>1500</v>
      </c>
      <c r="P26" s="15">
        <f t="shared" si="9"/>
        <v>500</v>
      </c>
      <c r="Q26" s="15">
        <f t="shared" si="10"/>
        <v>0</v>
      </c>
      <c r="R26" s="15">
        <f t="shared" si="11"/>
        <v>250</v>
      </c>
      <c r="S26">
        <f t="shared" si="4"/>
        <v>0</v>
      </c>
      <c r="T26" s="15">
        <f t="shared" si="12"/>
        <v>250</v>
      </c>
      <c r="U26" s="8">
        <f t="shared" si="13"/>
        <v>2500</v>
      </c>
      <c r="V26" s="8">
        <f t="shared" si="14"/>
        <v>43.75000000000001</v>
      </c>
      <c r="W26" s="8">
        <f t="shared" si="15"/>
        <v>180</v>
      </c>
      <c r="X26" s="2"/>
      <c r="Y26" s="8">
        <f t="shared" si="5"/>
        <v>223.75</v>
      </c>
      <c r="Z26" s="10">
        <f t="shared" si="6"/>
        <v>2276.25</v>
      </c>
      <c r="AA26" s="8">
        <f t="shared" si="16"/>
        <v>118.75</v>
      </c>
      <c r="AB26" s="8">
        <f t="shared" si="7"/>
        <v>55</v>
      </c>
      <c r="AC26" s="2">
        <f t="shared" si="17"/>
        <v>125</v>
      </c>
      <c r="AF26" s="2"/>
      <c r="AG26" s="8"/>
      <c r="AH26" s="8"/>
    </row>
    <row r="27" spans="1:34" ht="18" customHeight="1">
      <c r="A27" s="2">
        <v>22</v>
      </c>
      <c r="B27" s="33">
        <v>22</v>
      </c>
      <c r="C27" t="s">
        <v>144</v>
      </c>
      <c r="D27" t="s">
        <v>36</v>
      </c>
      <c r="E27" t="s">
        <v>145</v>
      </c>
      <c r="F27">
        <v>2800</v>
      </c>
      <c r="G27" s="7">
        <f t="shared" si="0"/>
        <v>1680</v>
      </c>
      <c r="H27" s="7">
        <f t="shared" si="18"/>
        <v>560</v>
      </c>
      <c r="I27" s="7">
        <v>0</v>
      </c>
      <c r="J27" s="7">
        <v>280</v>
      </c>
      <c r="K27" s="7">
        <v>0</v>
      </c>
      <c r="L27" s="7">
        <f t="shared" si="19"/>
        <v>280</v>
      </c>
      <c r="M27" s="2">
        <f t="shared" si="20"/>
        <v>2800</v>
      </c>
      <c r="N27" s="7">
        <v>31</v>
      </c>
      <c r="O27" s="8">
        <f t="shared" si="8"/>
        <v>1680</v>
      </c>
      <c r="P27" s="15">
        <f t="shared" si="9"/>
        <v>560</v>
      </c>
      <c r="Q27" s="15">
        <f t="shared" si="10"/>
        <v>0</v>
      </c>
      <c r="R27" s="15">
        <f t="shared" si="11"/>
        <v>280</v>
      </c>
      <c r="S27">
        <f t="shared" si="4"/>
        <v>0</v>
      </c>
      <c r="T27" s="15">
        <f t="shared" si="12"/>
        <v>280</v>
      </c>
      <c r="U27" s="8">
        <f t="shared" si="13"/>
        <v>2800</v>
      </c>
      <c r="V27" s="8">
        <f t="shared" si="14"/>
        <v>49.00000000000001</v>
      </c>
      <c r="W27" s="8">
        <f t="shared" si="15"/>
        <v>201.6</v>
      </c>
      <c r="Y27" s="8">
        <f t="shared" si="5"/>
        <v>250.6</v>
      </c>
      <c r="Z27" s="10">
        <f t="shared" si="6"/>
        <v>2549.4</v>
      </c>
      <c r="AA27" s="8">
        <f t="shared" si="16"/>
        <v>133</v>
      </c>
      <c r="AB27" s="8">
        <f t="shared" si="7"/>
        <v>61.599999999999994</v>
      </c>
      <c r="AC27" s="2">
        <f t="shared" si="17"/>
        <v>140</v>
      </c>
      <c r="AG27" s="8"/>
      <c r="AH27" s="8"/>
    </row>
    <row r="28" spans="1:34" ht="18" customHeight="1">
      <c r="A28" s="2">
        <v>23</v>
      </c>
      <c r="B28" s="29">
        <v>25</v>
      </c>
      <c r="C28" t="s">
        <v>125</v>
      </c>
      <c r="D28" t="s">
        <v>36</v>
      </c>
      <c r="E28" t="s">
        <v>126</v>
      </c>
      <c r="F28">
        <v>2200</v>
      </c>
      <c r="G28" s="7">
        <f t="shared" si="0"/>
        <v>1320</v>
      </c>
      <c r="H28" s="7">
        <f t="shared" si="18"/>
        <v>440</v>
      </c>
      <c r="I28" s="7">
        <v>0</v>
      </c>
      <c r="J28" s="7">
        <v>220</v>
      </c>
      <c r="K28" s="7">
        <v>0</v>
      </c>
      <c r="L28" s="7">
        <f t="shared" si="19"/>
        <v>220</v>
      </c>
      <c r="M28" s="2">
        <f t="shared" si="20"/>
        <v>2200</v>
      </c>
      <c r="N28" s="7">
        <v>29</v>
      </c>
      <c r="O28" s="8">
        <f t="shared" si="8"/>
        <v>1234.8387096774193</v>
      </c>
      <c r="P28" s="15">
        <f t="shared" si="9"/>
        <v>411.61290322580646</v>
      </c>
      <c r="Q28" s="15">
        <f t="shared" si="10"/>
        <v>0</v>
      </c>
      <c r="R28" s="15">
        <f t="shared" si="11"/>
        <v>205.80645161290323</v>
      </c>
      <c r="S28">
        <f t="shared" si="4"/>
        <v>0</v>
      </c>
      <c r="T28" s="15">
        <f t="shared" si="12"/>
        <v>205.80645161290323</v>
      </c>
      <c r="U28" s="8">
        <f t="shared" si="13"/>
        <v>2058.064516129032</v>
      </c>
      <c r="V28" s="8">
        <f t="shared" si="14"/>
        <v>36.016129032258064</v>
      </c>
      <c r="W28" s="8">
        <f t="shared" si="15"/>
        <v>148.1806451612903</v>
      </c>
      <c r="Y28" s="8">
        <f t="shared" si="5"/>
        <v>184.19677419354838</v>
      </c>
      <c r="Z28" s="10">
        <f t="shared" si="6"/>
        <v>1873.8677419354838</v>
      </c>
      <c r="AA28" s="8">
        <f t="shared" si="16"/>
        <v>97.75806451612902</v>
      </c>
      <c r="AB28" s="8">
        <f t="shared" si="7"/>
        <v>45.1806451612903</v>
      </c>
      <c r="AC28" s="2">
        <f t="shared" si="17"/>
        <v>103</v>
      </c>
      <c r="AF28" s="8"/>
      <c r="AG28" s="8"/>
      <c r="AH28" s="8"/>
    </row>
    <row r="29" spans="1:34" ht="18" customHeight="1">
      <c r="A29" s="2">
        <v>24</v>
      </c>
      <c r="B29" s="33">
        <v>26</v>
      </c>
      <c r="C29" t="s">
        <v>53</v>
      </c>
      <c r="D29" t="s">
        <v>36</v>
      </c>
      <c r="E29" t="s">
        <v>54</v>
      </c>
      <c r="F29">
        <v>3200</v>
      </c>
      <c r="G29" s="7">
        <f t="shared" si="0"/>
        <v>1920</v>
      </c>
      <c r="H29" s="7">
        <f t="shared" si="18"/>
        <v>640</v>
      </c>
      <c r="I29" s="7">
        <v>0</v>
      </c>
      <c r="J29" s="7">
        <v>320</v>
      </c>
      <c r="K29" s="7">
        <v>0</v>
      </c>
      <c r="L29" s="7">
        <f t="shared" si="19"/>
        <v>320</v>
      </c>
      <c r="M29" s="2">
        <f t="shared" si="20"/>
        <v>3200</v>
      </c>
      <c r="N29" s="7">
        <v>31</v>
      </c>
      <c r="O29" s="8">
        <f t="shared" si="8"/>
        <v>1920</v>
      </c>
      <c r="P29" s="15">
        <f t="shared" si="9"/>
        <v>640</v>
      </c>
      <c r="Q29" s="15">
        <f t="shared" si="10"/>
        <v>0</v>
      </c>
      <c r="R29" s="15">
        <f t="shared" si="11"/>
        <v>320</v>
      </c>
      <c r="S29">
        <f t="shared" si="4"/>
        <v>0</v>
      </c>
      <c r="T29" s="15">
        <f t="shared" si="12"/>
        <v>320</v>
      </c>
      <c r="U29" s="8">
        <f t="shared" si="13"/>
        <v>3200</v>
      </c>
      <c r="V29" s="8">
        <f t="shared" si="14"/>
        <v>56.00000000000001</v>
      </c>
      <c r="W29" s="8">
        <f t="shared" si="15"/>
        <v>230.39999999999998</v>
      </c>
      <c r="X29" s="2">
        <v>0</v>
      </c>
      <c r="Y29" s="8">
        <f t="shared" si="5"/>
        <v>286.4</v>
      </c>
      <c r="Z29" s="10">
        <f t="shared" si="6"/>
        <v>2913.6</v>
      </c>
      <c r="AA29" s="8">
        <f t="shared" si="16"/>
        <v>152</v>
      </c>
      <c r="AB29" s="8">
        <f t="shared" si="7"/>
        <v>70.39999999999998</v>
      </c>
      <c r="AC29" s="2">
        <f t="shared" si="17"/>
        <v>160</v>
      </c>
      <c r="AF29" s="8"/>
      <c r="AG29" s="8"/>
      <c r="AH29" s="8"/>
    </row>
    <row r="30" spans="1:34" ht="18" customHeight="1">
      <c r="A30" s="2">
        <v>25</v>
      </c>
      <c r="B30" s="29">
        <v>27</v>
      </c>
      <c r="C30" s="19" t="s">
        <v>33</v>
      </c>
      <c r="D30" s="19" t="s">
        <v>35</v>
      </c>
      <c r="E30"/>
      <c r="F30">
        <v>3600</v>
      </c>
      <c r="G30" s="7">
        <f>(+F30*60/100)</f>
        <v>2160</v>
      </c>
      <c r="H30" s="7">
        <f>+F30-G30-I30-J30-L30</f>
        <v>720</v>
      </c>
      <c r="I30" s="7">
        <v>0</v>
      </c>
      <c r="J30" s="7">
        <f>+F30*10/100</f>
        <v>360</v>
      </c>
      <c r="K30" s="7">
        <v>0</v>
      </c>
      <c r="L30" s="7">
        <f>+F30*10/100</f>
        <v>360</v>
      </c>
      <c r="M30" s="2">
        <f>SUM(G30:L30)</f>
        <v>3600</v>
      </c>
      <c r="N30" s="7">
        <v>31</v>
      </c>
      <c r="O30" s="8">
        <f>G30/31*N30</f>
        <v>2160</v>
      </c>
      <c r="P30" s="15">
        <f>H30/31*N30</f>
        <v>720</v>
      </c>
      <c r="Q30" s="15">
        <f>I30/31*N30</f>
        <v>0</v>
      </c>
      <c r="R30" s="15">
        <f>J30/31*N30</f>
        <v>360</v>
      </c>
      <c r="S30" s="15">
        <f>K30/31*N30</f>
        <v>0</v>
      </c>
      <c r="T30" s="15">
        <f>L30/31*N30</f>
        <v>360</v>
      </c>
      <c r="U30" s="8">
        <f t="shared" si="13"/>
        <v>3600</v>
      </c>
      <c r="V30" s="8">
        <f>(O30+P30+Q30+R30+T30)*1.75%</f>
        <v>63.00000000000001</v>
      </c>
      <c r="W30" s="8">
        <f>(O30+Q30)*12%</f>
        <v>259.2</v>
      </c>
      <c r="Y30" s="8">
        <f>V30+W30+X30</f>
        <v>322.2</v>
      </c>
      <c r="Z30" s="10">
        <f>U30-Y30</f>
        <v>3277.8</v>
      </c>
      <c r="AA30" s="8">
        <f>(O30+P30+Q30+R30+T30)*4.75%</f>
        <v>171</v>
      </c>
      <c r="AB30" s="8">
        <f>W30-AC30</f>
        <v>79.19999999999999</v>
      </c>
      <c r="AC30" s="2">
        <f>ROUND(IF(((O30+Q30)*8.33%)&gt;541,541,((O30+Q30)*8.33%)),0)</f>
        <v>180</v>
      </c>
      <c r="AG30" s="8"/>
      <c r="AH30" s="8"/>
    </row>
    <row r="31" spans="1:34" ht="18" customHeight="1">
      <c r="A31" s="2">
        <v>26</v>
      </c>
      <c r="B31" s="33">
        <v>28</v>
      </c>
      <c r="C31" t="s">
        <v>172</v>
      </c>
      <c r="D31" t="s">
        <v>36</v>
      </c>
      <c r="E31"/>
      <c r="F31">
        <v>2850</v>
      </c>
      <c r="G31" s="7">
        <f t="shared" si="0"/>
        <v>1710</v>
      </c>
      <c r="H31" s="7">
        <f t="shared" si="18"/>
        <v>570</v>
      </c>
      <c r="I31" s="7">
        <v>0</v>
      </c>
      <c r="J31" s="7">
        <v>285</v>
      </c>
      <c r="K31" s="7">
        <v>0</v>
      </c>
      <c r="L31" s="7">
        <f t="shared" si="19"/>
        <v>285</v>
      </c>
      <c r="M31" s="2">
        <f t="shared" si="20"/>
        <v>2850</v>
      </c>
      <c r="N31" s="7">
        <v>31</v>
      </c>
      <c r="O31" s="8">
        <f t="shared" si="8"/>
        <v>1710</v>
      </c>
      <c r="P31" s="15">
        <f t="shared" si="9"/>
        <v>570</v>
      </c>
      <c r="Q31" s="15">
        <f t="shared" si="10"/>
        <v>0</v>
      </c>
      <c r="R31" s="15">
        <f t="shared" si="11"/>
        <v>285</v>
      </c>
      <c r="S31">
        <f t="shared" si="4"/>
        <v>0</v>
      </c>
      <c r="T31" s="15">
        <f t="shared" si="12"/>
        <v>285</v>
      </c>
      <c r="U31" s="8">
        <f t="shared" si="13"/>
        <v>2850</v>
      </c>
      <c r="V31" s="8">
        <f t="shared" si="14"/>
        <v>49.87500000000001</v>
      </c>
      <c r="W31" s="8">
        <f t="shared" si="15"/>
        <v>205.2</v>
      </c>
      <c r="Y31" s="8">
        <f t="shared" si="5"/>
        <v>255.075</v>
      </c>
      <c r="Z31" s="10">
        <f t="shared" si="6"/>
        <v>2594.925</v>
      </c>
      <c r="AA31" s="8">
        <f t="shared" si="16"/>
        <v>135.375</v>
      </c>
      <c r="AB31" s="8">
        <f t="shared" si="7"/>
        <v>63.19999999999999</v>
      </c>
      <c r="AC31" s="2">
        <f t="shared" si="17"/>
        <v>142</v>
      </c>
      <c r="AG31" s="8"/>
      <c r="AH31" s="8"/>
    </row>
    <row r="32" spans="1:34" ht="18" customHeight="1">
      <c r="A32" s="2">
        <v>27</v>
      </c>
      <c r="B32" s="29">
        <v>30</v>
      </c>
      <c r="C32" t="s">
        <v>131</v>
      </c>
      <c r="D32" t="s">
        <v>36</v>
      </c>
      <c r="E32" t="s">
        <v>130</v>
      </c>
      <c r="F32">
        <v>3000</v>
      </c>
      <c r="G32" s="7">
        <f t="shared" si="0"/>
        <v>1800</v>
      </c>
      <c r="H32" s="7">
        <f t="shared" si="18"/>
        <v>600</v>
      </c>
      <c r="I32" s="7">
        <v>0</v>
      </c>
      <c r="J32" s="7">
        <v>300</v>
      </c>
      <c r="K32" s="7">
        <v>0</v>
      </c>
      <c r="L32" s="7">
        <f t="shared" si="19"/>
        <v>300</v>
      </c>
      <c r="M32" s="2">
        <f t="shared" si="20"/>
        <v>3000</v>
      </c>
      <c r="N32" s="7">
        <v>22</v>
      </c>
      <c r="O32" s="8">
        <f t="shared" si="8"/>
        <v>1277.4193548387098</v>
      </c>
      <c r="P32" s="15">
        <f t="shared" si="9"/>
        <v>425.80645161290323</v>
      </c>
      <c r="Q32" s="15">
        <f t="shared" si="10"/>
        <v>0</v>
      </c>
      <c r="R32" s="15">
        <f t="shared" si="11"/>
        <v>212.90322580645162</v>
      </c>
      <c r="S32">
        <f t="shared" si="4"/>
        <v>0</v>
      </c>
      <c r="T32" s="15">
        <f t="shared" si="12"/>
        <v>212.90322580645162</v>
      </c>
      <c r="U32" s="8">
        <f t="shared" si="13"/>
        <v>2129.032258064516</v>
      </c>
      <c r="V32" s="8">
        <f t="shared" si="14"/>
        <v>37.25806451612903</v>
      </c>
      <c r="W32" s="8">
        <f t="shared" si="15"/>
        <v>153.29032258064515</v>
      </c>
      <c r="Y32" s="8">
        <f t="shared" si="5"/>
        <v>190.54838709677418</v>
      </c>
      <c r="Z32" s="10">
        <f t="shared" si="6"/>
        <v>1938.483870967742</v>
      </c>
      <c r="AA32" s="8">
        <f t="shared" si="16"/>
        <v>101.12903225806451</v>
      </c>
      <c r="AB32" s="8">
        <f t="shared" si="7"/>
        <v>47.29032258064515</v>
      </c>
      <c r="AC32" s="2">
        <f t="shared" si="17"/>
        <v>106</v>
      </c>
      <c r="AF32" s="8"/>
      <c r="AG32" s="8"/>
      <c r="AH32" s="8"/>
    </row>
    <row r="33" spans="1:34" ht="18" customHeight="1">
      <c r="A33" s="2">
        <v>28</v>
      </c>
      <c r="B33" s="33">
        <v>31</v>
      </c>
      <c r="C33" t="s">
        <v>133</v>
      </c>
      <c r="D33" t="s">
        <v>35</v>
      </c>
      <c r="E33" t="s">
        <v>134</v>
      </c>
      <c r="F33">
        <v>3450</v>
      </c>
      <c r="G33" s="7">
        <f t="shared" si="0"/>
        <v>2070</v>
      </c>
      <c r="H33" s="7">
        <f t="shared" si="18"/>
        <v>690</v>
      </c>
      <c r="I33" s="7">
        <v>0</v>
      </c>
      <c r="J33" s="7">
        <v>345</v>
      </c>
      <c r="K33" s="7">
        <v>0</v>
      </c>
      <c r="L33" s="7">
        <f t="shared" si="19"/>
        <v>345</v>
      </c>
      <c r="M33" s="2">
        <f t="shared" si="20"/>
        <v>3450</v>
      </c>
      <c r="N33" s="7">
        <v>31</v>
      </c>
      <c r="O33" s="8">
        <f t="shared" si="8"/>
        <v>2070</v>
      </c>
      <c r="P33" s="15">
        <f t="shared" si="9"/>
        <v>690</v>
      </c>
      <c r="Q33" s="15">
        <f t="shared" si="10"/>
        <v>0</v>
      </c>
      <c r="R33" s="15">
        <f t="shared" si="11"/>
        <v>345</v>
      </c>
      <c r="S33">
        <f t="shared" si="4"/>
        <v>0</v>
      </c>
      <c r="T33" s="15">
        <f t="shared" si="12"/>
        <v>345</v>
      </c>
      <c r="U33" s="8">
        <f t="shared" si="13"/>
        <v>3450</v>
      </c>
      <c r="V33" s="8">
        <f t="shared" si="14"/>
        <v>60.37500000000001</v>
      </c>
      <c r="W33" s="8">
        <f t="shared" si="15"/>
        <v>248.39999999999998</v>
      </c>
      <c r="Y33" s="8">
        <f t="shared" si="5"/>
        <v>308.775</v>
      </c>
      <c r="Z33" s="10">
        <f t="shared" si="6"/>
        <v>3141.225</v>
      </c>
      <c r="AA33" s="8">
        <f t="shared" si="16"/>
        <v>163.875</v>
      </c>
      <c r="AB33" s="8">
        <f t="shared" si="7"/>
        <v>76.39999999999998</v>
      </c>
      <c r="AC33" s="2">
        <f t="shared" si="17"/>
        <v>172</v>
      </c>
      <c r="AG33" s="8"/>
      <c r="AH33" s="8"/>
    </row>
    <row r="34" spans="1:34" ht="18" customHeight="1">
      <c r="A34" s="2">
        <v>29</v>
      </c>
      <c r="B34" s="29">
        <v>33</v>
      </c>
      <c r="C34" t="s">
        <v>51</v>
      </c>
      <c r="D34" t="s">
        <v>36</v>
      </c>
      <c r="E34" t="s">
        <v>52</v>
      </c>
      <c r="F34">
        <v>2450</v>
      </c>
      <c r="G34" s="7">
        <f t="shared" si="0"/>
        <v>1470</v>
      </c>
      <c r="H34" s="7">
        <f t="shared" si="18"/>
        <v>490</v>
      </c>
      <c r="I34" s="7">
        <v>0</v>
      </c>
      <c r="J34" s="7">
        <v>245</v>
      </c>
      <c r="K34" s="7">
        <v>0</v>
      </c>
      <c r="L34" s="7">
        <f t="shared" si="19"/>
        <v>245</v>
      </c>
      <c r="M34" s="2">
        <f t="shared" si="20"/>
        <v>2450</v>
      </c>
      <c r="N34" s="7">
        <v>31</v>
      </c>
      <c r="O34" s="8">
        <f t="shared" si="8"/>
        <v>1470</v>
      </c>
      <c r="P34" s="15">
        <f t="shared" si="9"/>
        <v>490</v>
      </c>
      <c r="Q34" s="15">
        <f t="shared" si="10"/>
        <v>0</v>
      </c>
      <c r="R34" s="15">
        <f t="shared" si="11"/>
        <v>245</v>
      </c>
      <c r="S34">
        <f t="shared" si="4"/>
        <v>0</v>
      </c>
      <c r="T34" s="15">
        <f t="shared" si="12"/>
        <v>245</v>
      </c>
      <c r="U34" s="8">
        <f t="shared" si="13"/>
        <v>2450</v>
      </c>
      <c r="V34" s="8">
        <f t="shared" si="14"/>
        <v>42.87500000000001</v>
      </c>
      <c r="W34" s="8">
        <f t="shared" si="15"/>
        <v>176.4</v>
      </c>
      <c r="X34" s="2">
        <v>0</v>
      </c>
      <c r="Y34" s="8">
        <f t="shared" si="5"/>
        <v>219.275</v>
      </c>
      <c r="Z34" s="10">
        <f t="shared" si="6"/>
        <v>2230.725</v>
      </c>
      <c r="AA34" s="8">
        <f t="shared" si="16"/>
        <v>116.375</v>
      </c>
      <c r="AB34" s="8">
        <f t="shared" si="7"/>
        <v>54.400000000000006</v>
      </c>
      <c r="AC34" s="2">
        <f t="shared" si="17"/>
        <v>122</v>
      </c>
      <c r="AG34" s="8"/>
      <c r="AH34" s="8"/>
    </row>
    <row r="35" spans="1:34" ht="18" customHeight="1">
      <c r="A35" s="2">
        <v>30</v>
      </c>
      <c r="B35" s="33">
        <v>34</v>
      </c>
      <c r="C35" s="31" t="s">
        <v>47</v>
      </c>
      <c r="D35" t="s">
        <v>36</v>
      </c>
      <c r="E35" t="s">
        <v>48</v>
      </c>
      <c r="F35">
        <v>2180</v>
      </c>
      <c r="G35" s="7">
        <f>(+F35*60/100)</f>
        <v>1308</v>
      </c>
      <c r="H35" s="7">
        <f>+F35-G35-I35-J35-L35</f>
        <v>436</v>
      </c>
      <c r="I35" s="7">
        <v>0</v>
      </c>
      <c r="J35" s="7">
        <v>218</v>
      </c>
      <c r="K35" s="7">
        <v>0</v>
      </c>
      <c r="L35" s="7">
        <f>+F35*10/100</f>
        <v>218</v>
      </c>
      <c r="M35" s="2">
        <f>SUM(G35:L35)</f>
        <v>2180</v>
      </c>
      <c r="N35" s="7">
        <v>8</v>
      </c>
      <c r="O35" s="8">
        <f>G35/31*N35</f>
        <v>337.5483870967742</v>
      </c>
      <c r="P35" s="15">
        <f>H35/31*N35</f>
        <v>112.51612903225806</v>
      </c>
      <c r="Q35" s="15">
        <f>I35/31*N35</f>
        <v>0</v>
      </c>
      <c r="R35" s="15">
        <f>J35/31*N35</f>
        <v>56.25806451612903</v>
      </c>
      <c r="S35">
        <f>K35/31*N35</f>
        <v>0</v>
      </c>
      <c r="T35" s="15">
        <f>L35/31*N35</f>
        <v>56.25806451612903</v>
      </c>
      <c r="U35" s="8">
        <f t="shared" si="13"/>
        <v>562.5806451612904</v>
      </c>
      <c r="V35" s="8">
        <f>(O35+P35+Q35+R35+T35)*1.75%</f>
        <v>9.845161290322583</v>
      </c>
      <c r="W35" s="8">
        <f>(O35+Q35)*12%</f>
        <v>40.505806451612905</v>
      </c>
      <c r="X35" s="2">
        <v>0</v>
      </c>
      <c r="Y35" s="8">
        <f>V35+W35+X35</f>
        <v>50.35096774193549</v>
      </c>
      <c r="Z35" s="10">
        <f>U35-Y35</f>
        <v>512.2296774193549</v>
      </c>
      <c r="AA35" s="8">
        <f>(O35+P35+Q35+R35+T35)*4.75%</f>
        <v>26.722580645161294</v>
      </c>
      <c r="AB35" s="8">
        <f>W35-AC35</f>
        <v>12.505806451612905</v>
      </c>
      <c r="AC35" s="2">
        <f>ROUND(IF(((O35+Q35)*8.33%)&gt;541,541,((O35+Q35)*8.33%)),0)</f>
        <v>28</v>
      </c>
      <c r="AF35" s="8"/>
      <c r="AG35" s="8"/>
      <c r="AH35" s="8"/>
    </row>
    <row r="36" spans="1:34" ht="18" customHeight="1">
      <c r="A36" s="2">
        <v>31</v>
      </c>
      <c r="B36" s="29">
        <v>35</v>
      </c>
      <c r="C36" t="s">
        <v>55</v>
      </c>
      <c r="D36" t="s">
        <v>36</v>
      </c>
      <c r="E36" t="s">
        <v>56</v>
      </c>
      <c r="F36">
        <v>2700</v>
      </c>
      <c r="G36" s="7">
        <f t="shared" si="0"/>
        <v>1620</v>
      </c>
      <c r="H36" s="7">
        <f t="shared" si="18"/>
        <v>540</v>
      </c>
      <c r="I36" s="7">
        <v>0</v>
      </c>
      <c r="J36" s="7">
        <v>270</v>
      </c>
      <c r="K36" s="7">
        <v>0</v>
      </c>
      <c r="L36" s="7">
        <f t="shared" si="19"/>
        <v>270</v>
      </c>
      <c r="M36" s="2">
        <f t="shared" si="20"/>
        <v>2700</v>
      </c>
      <c r="N36" s="7">
        <v>31</v>
      </c>
      <c r="O36" s="8">
        <f t="shared" si="8"/>
        <v>1620</v>
      </c>
      <c r="P36" s="15">
        <f t="shared" si="9"/>
        <v>540</v>
      </c>
      <c r="Q36" s="15">
        <f t="shared" si="10"/>
        <v>0</v>
      </c>
      <c r="R36" s="15">
        <f t="shared" si="11"/>
        <v>270</v>
      </c>
      <c r="S36" s="15">
        <f t="shared" si="4"/>
        <v>0</v>
      </c>
      <c r="T36" s="15">
        <f t="shared" si="12"/>
        <v>270</v>
      </c>
      <c r="U36" s="8">
        <f t="shared" si="13"/>
        <v>2700</v>
      </c>
      <c r="V36" s="8">
        <f t="shared" si="14"/>
        <v>47.25000000000001</v>
      </c>
      <c r="W36" s="8">
        <f t="shared" si="15"/>
        <v>194.4</v>
      </c>
      <c r="X36" s="2">
        <v>0</v>
      </c>
      <c r="Y36" s="8">
        <f t="shared" si="5"/>
        <v>241.65</v>
      </c>
      <c r="Z36" s="10">
        <f t="shared" si="6"/>
        <v>2458.35</v>
      </c>
      <c r="AA36" s="8">
        <f t="shared" si="16"/>
        <v>128.25</v>
      </c>
      <c r="AB36" s="8">
        <f t="shared" si="7"/>
        <v>59.400000000000006</v>
      </c>
      <c r="AC36" s="2">
        <f t="shared" si="17"/>
        <v>135</v>
      </c>
      <c r="AD36" s="7"/>
      <c r="AG36" s="8"/>
      <c r="AH36" s="8"/>
    </row>
    <row r="37" spans="1:34" ht="18" customHeight="1">
      <c r="A37" s="2">
        <v>32</v>
      </c>
      <c r="B37" s="33">
        <v>36</v>
      </c>
      <c r="C37" s="31" t="s">
        <v>107</v>
      </c>
      <c r="D37" t="s">
        <v>36</v>
      </c>
      <c r="E37" t="s">
        <v>108</v>
      </c>
      <c r="F37">
        <v>3120</v>
      </c>
      <c r="G37" s="7">
        <f>(+F37*60/100)</f>
        <v>1872</v>
      </c>
      <c r="H37" s="7">
        <f>+F37-G37-I37-J37-L37</f>
        <v>624</v>
      </c>
      <c r="I37" s="7">
        <v>0</v>
      </c>
      <c r="J37" s="7">
        <v>312</v>
      </c>
      <c r="K37" s="7">
        <v>0</v>
      </c>
      <c r="L37" s="7">
        <f>+F37*10/100</f>
        <v>312</v>
      </c>
      <c r="M37" s="2">
        <f>SUM(G37:L37)</f>
        <v>3120</v>
      </c>
      <c r="N37" s="7">
        <v>6</v>
      </c>
      <c r="O37" s="8">
        <f>G37/31*N37</f>
        <v>362.32258064516134</v>
      </c>
      <c r="P37" s="15">
        <f>H37/31*N37</f>
        <v>120.7741935483871</v>
      </c>
      <c r="Q37" s="15">
        <f>I37/31*N37</f>
        <v>0</v>
      </c>
      <c r="R37" s="15">
        <f>J37/31*N37</f>
        <v>60.38709677419355</v>
      </c>
      <c r="S37">
        <f>K37/31*N37</f>
        <v>0</v>
      </c>
      <c r="T37" s="15">
        <f>L37/31*N37</f>
        <v>60.38709677419355</v>
      </c>
      <c r="U37" s="8">
        <f t="shared" si="13"/>
        <v>603.8709677419355</v>
      </c>
      <c r="V37" s="8">
        <f>(O37+P37+Q37+R37+T37)*1.75%</f>
        <v>10.567741935483872</v>
      </c>
      <c r="W37" s="8">
        <f>(O37+Q37)*12%</f>
        <v>43.47870967741936</v>
      </c>
      <c r="Y37" s="8">
        <f>V37+W37+X37</f>
        <v>54.04645161290323</v>
      </c>
      <c r="Z37" s="10">
        <f>U37-Y37</f>
        <v>549.8245161290323</v>
      </c>
      <c r="AA37" s="8">
        <f>(O37+P37+Q37+R37+T37)*4.75%</f>
        <v>28.683870967741935</v>
      </c>
      <c r="AB37" s="8">
        <f>W37-AC37</f>
        <v>13.47870967741936</v>
      </c>
      <c r="AC37" s="2">
        <f>ROUND(IF(((O37+Q37)*8.33%)&gt;541,541,((O37+Q37)*8.33%)),0)</f>
        <v>30</v>
      </c>
      <c r="AF37" s="8"/>
      <c r="AG37" s="8"/>
      <c r="AH37" s="8"/>
    </row>
    <row r="38" spans="1:34" ht="18" customHeight="1">
      <c r="A38" s="2">
        <v>33</v>
      </c>
      <c r="B38" s="29">
        <v>37</v>
      </c>
      <c r="C38" t="s">
        <v>106</v>
      </c>
      <c r="D38" t="s">
        <v>36</v>
      </c>
      <c r="E38"/>
      <c r="F38">
        <v>2500</v>
      </c>
      <c r="G38" s="7">
        <f t="shared" si="0"/>
        <v>1500</v>
      </c>
      <c r="H38" s="7">
        <f t="shared" si="18"/>
        <v>500</v>
      </c>
      <c r="I38" s="7">
        <v>0</v>
      </c>
      <c r="J38" s="7">
        <v>250</v>
      </c>
      <c r="K38" s="7">
        <v>0</v>
      </c>
      <c r="L38" s="7">
        <f t="shared" si="19"/>
        <v>250</v>
      </c>
      <c r="M38" s="2">
        <f t="shared" si="20"/>
        <v>2500</v>
      </c>
      <c r="N38" s="7">
        <v>31</v>
      </c>
      <c r="O38" s="8">
        <f t="shared" si="8"/>
        <v>1500</v>
      </c>
      <c r="P38" s="15">
        <f t="shared" si="9"/>
        <v>500</v>
      </c>
      <c r="Q38" s="15">
        <f t="shared" si="10"/>
        <v>0</v>
      </c>
      <c r="R38" s="15">
        <f t="shared" si="11"/>
        <v>250</v>
      </c>
      <c r="S38">
        <f t="shared" si="4"/>
        <v>0</v>
      </c>
      <c r="T38" s="15">
        <f t="shared" si="12"/>
        <v>250</v>
      </c>
      <c r="U38" s="8">
        <f t="shared" si="13"/>
        <v>2500</v>
      </c>
      <c r="V38" s="8">
        <f t="shared" si="14"/>
        <v>43.75000000000001</v>
      </c>
      <c r="W38" s="8">
        <f t="shared" si="15"/>
        <v>180</v>
      </c>
      <c r="Y38" s="8">
        <f t="shared" si="5"/>
        <v>223.75</v>
      </c>
      <c r="Z38" s="10">
        <f t="shared" si="6"/>
        <v>2276.25</v>
      </c>
      <c r="AA38" s="8">
        <f t="shared" si="16"/>
        <v>118.75</v>
      </c>
      <c r="AB38" s="8">
        <f t="shared" si="7"/>
        <v>55</v>
      </c>
      <c r="AC38" s="2">
        <f t="shared" si="17"/>
        <v>125</v>
      </c>
      <c r="AG38" s="8"/>
      <c r="AH38" s="8"/>
    </row>
    <row r="39" spans="1:34" ht="18" customHeight="1">
      <c r="A39" s="2">
        <v>34</v>
      </c>
      <c r="B39" s="33">
        <v>38</v>
      </c>
      <c r="C39" t="s">
        <v>100</v>
      </c>
      <c r="D39" t="s">
        <v>36</v>
      </c>
      <c r="E39"/>
      <c r="F39">
        <v>2200</v>
      </c>
      <c r="G39" s="7">
        <f t="shared" si="0"/>
        <v>1320</v>
      </c>
      <c r="H39" s="7">
        <f t="shared" si="18"/>
        <v>440</v>
      </c>
      <c r="I39" s="7">
        <v>0</v>
      </c>
      <c r="J39" s="7">
        <v>220</v>
      </c>
      <c r="K39" s="7">
        <v>0</v>
      </c>
      <c r="L39" s="7">
        <f t="shared" si="19"/>
        <v>220</v>
      </c>
      <c r="M39" s="2">
        <f t="shared" si="20"/>
        <v>2200</v>
      </c>
      <c r="N39" s="7">
        <v>31</v>
      </c>
      <c r="O39" s="8">
        <f t="shared" si="8"/>
        <v>1320</v>
      </c>
      <c r="P39" s="15">
        <f t="shared" si="9"/>
        <v>440</v>
      </c>
      <c r="Q39" s="15">
        <f t="shared" si="10"/>
        <v>0</v>
      </c>
      <c r="R39" s="15">
        <f t="shared" si="11"/>
        <v>220</v>
      </c>
      <c r="S39">
        <f t="shared" si="4"/>
        <v>0</v>
      </c>
      <c r="T39" s="15">
        <f t="shared" si="12"/>
        <v>220</v>
      </c>
      <c r="U39" s="8">
        <f t="shared" si="13"/>
        <v>2200</v>
      </c>
      <c r="V39" s="8">
        <f t="shared" si="14"/>
        <v>38.50000000000001</v>
      </c>
      <c r="W39" s="8">
        <f t="shared" si="15"/>
        <v>158.4</v>
      </c>
      <c r="Y39" s="8">
        <f t="shared" si="5"/>
        <v>196.9</v>
      </c>
      <c r="Z39" s="10">
        <f t="shared" si="6"/>
        <v>2003.1</v>
      </c>
      <c r="AA39" s="8">
        <f t="shared" si="16"/>
        <v>104.5</v>
      </c>
      <c r="AB39" s="8">
        <f t="shared" si="7"/>
        <v>48.400000000000006</v>
      </c>
      <c r="AC39" s="2">
        <f t="shared" si="17"/>
        <v>110</v>
      </c>
      <c r="AG39" s="8"/>
      <c r="AH39" s="8"/>
    </row>
    <row r="40" spans="1:34" ht="18" customHeight="1">
      <c r="A40" s="2">
        <v>35</v>
      </c>
      <c r="B40" s="29">
        <v>39</v>
      </c>
      <c r="C40" t="s">
        <v>123</v>
      </c>
      <c r="D40" t="s">
        <v>36</v>
      </c>
      <c r="E40" t="s">
        <v>124</v>
      </c>
      <c r="F40">
        <v>3000</v>
      </c>
      <c r="G40" s="7">
        <f t="shared" si="0"/>
        <v>1800</v>
      </c>
      <c r="H40" s="7">
        <f t="shared" si="18"/>
        <v>600</v>
      </c>
      <c r="I40" s="7">
        <v>0</v>
      </c>
      <c r="J40" s="7">
        <v>300</v>
      </c>
      <c r="K40" s="7">
        <v>0</v>
      </c>
      <c r="L40" s="7">
        <f t="shared" si="19"/>
        <v>300</v>
      </c>
      <c r="M40" s="2">
        <f t="shared" si="20"/>
        <v>3000</v>
      </c>
      <c r="N40" s="7">
        <v>31</v>
      </c>
      <c r="O40" s="8">
        <f t="shared" si="8"/>
        <v>1800</v>
      </c>
      <c r="P40" s="15">
        <f t="shared" si="9"/>
        <v>600</v>
      </c>
      <c r="Q40" s="15">
        <f t="shared" si="10"/>
        <v>0</v>
      </c>
      <c r="R40" s="15">
        <f t="shared" si="11"/>
        <v>300</v>
      </c>
      <c r="S40" s="15">
        <f t="shared" si="4"/>
        <v>0</v>
      </c>
      <c r="T40" s="15">
        <f t="shared" si="12"/>
        <v>300</v>
      </c>
      <c r="U40" s="8">
        <f t="shared" si="13"/>
        <v>3000</v>
      </c>
      <c r="V40" s="8">
        <f t="shared" si="14"/>
        <v>52.50000000000001</v>
      </c>
      <c r="W40" s="8">
        <f t="shared" si="15"/>
        <v>216</v>
      </c>
      <c r="Y40" s="8">
        <f t="shared" si="5"/>
        <v>268.5</v>
      </c>
      <c r="Z40" s="10">
        <f t="shared" si="6"/>
        <v>2731.5</v>
      </c>
      <c r="AA40" s="8">
        <f t="shared" si="16"/>
        <v>142.5</v>
      </c>
      <c r="AB40" s="8">
        <f t="shared" si="7"/>
        <v>66</v>
      </c>
      <c r="AC40" s="2">
        <f t="shared" si="17"/>
        <v>150</v>
      </c>
      <c r="AF40" s="8"/>
      <c r="AG40" s="8"/>
      <c r="AH40" s="8"/>
    </row>
    <row r="41" spans="1:34" ht="18" customHeight="1">
      <c r="A41" s="2">
        <v>36</v>
      </c>
      <c r="B41" s="33">
        <v>40</v>
      </c>
      <c r="C41" t="s">
        <v>68</v>
      </c>
      <c r="D41" t="s">
        <v>36</v>
      </c>
      <c r="E41" t="s">
        <v>69</v>
      </c>
      <c r="F41">
        <v>2300</v>
      </c>
      <c r="G41" s="7">
        <f t="shared" si="0"/>
        <v>1380</v>
      </c>
      <c r="H41" s="7">
        <f t="shared" si="18"/>
        <v>460</v>
      </c>
      <c r="I41" s="7">
        <v>0</v>
      </c>
      <c r="J41" s="7">
        <v>230</v>
      </c>
      <c r="K41" s="7">
        <v>0</v>
      </c>
      <c r="L41" s="7">
        <f t="shared" si="19"/>
        <v>230</v>
      </c>
      <c r="M41" s="2">
        <f t="shared" si="20"/>
        <v>2300</v>
      </c>
      <c r="N41" s="7">
        <v>31</v>
      </c>
      <c r="O41" s="8">
        <f t="shared" si="8"/>
        <v>1380</v>
      </c>
      <c r="P41" s="15">
        <f t="shared" si="9"/>
        <v>460</v>
      </c>
      <c r="Q41" s="15">
        <f t="shared" si="10"/>
        <v>0</v>
      </c>
      <c r="R41" s="15">
        <f t="shared" si="11"/>
        <v>230</v>
      </c>
      <c r="S41">
        <f t="shared" si="4"/>
        <v>0</v>
      </c>
      <c r="T41" s="15">
        <f t="shared" si="12"/>
        <v>230</v>
      </c>
      <c r="U41" s="8">
        <f t="shared" si="13"/>
        <v>2300</v>
      </c>
      <c r="V41" s="8">
        <f t="shared" si="14"/>
        <v>40.25000000000001</v>
      </c>
      <c r="W41" s="8">
        <f t="shared" si="15"/>
        <v>165.6</v>
      </c>
      <c r="Y41" s="8">
        <f t="shared" si="5"/>
        <v>205.85</v>
      </c>
      <c r="Z41" s="10">
        <f t="shared" si="6"/>
        <v>2094.15</v>
      </c>
      <c r="AA41" s="8">
        <f t="shared" si="16"/>
        <v>109.25</v>
      </c>
      <c r="AB41" s="8">
        <f t="shared" si="7"/>
        <v>50.599999999999994</v>
      </c>
      <c r="AC41" s="2">
        <f t="shared" si="17"/>
        <v>115</v>
      </c>
      <c r="AG41" s="8"/>
      <c r="AH41" s="8"/>
    </row>
    <row r="42" spans="1:34" ht="18" customHeight="1">
      <c r="A42" s="2">
        <v>37</v>
      </c>
      <c r="B42" s="29">
        <v>41</v>
      </c>
      <c r="C42" t="s">
        <v>120</v>
      </c>
      <c r="D42" t="s">
        <v>36</v>
      </c>
      <c r="E42" t="s">
        <v>112</v>
      </c>
      <c r="F42">
        <v>3150</v>
      </c>
      <c r="G42" s="7">
        <f t="shared" si="0"/>
        <v>1890</v>
      </c>
      <c r="H42" s="7">
        <f t="shared" si="18"/>
        <v>635</v>
      </c>
      <c r="I42" s="7">
        <v>0</v>
      </c>
      <c r="J42" s="7">
        <v>310</v>
      </c>
      <c r="K42" s="7">
        <v>0</v>
      </c>
      <c r="L42" s="7">
        <f t="shared" si="19"/>
        <v>315</v>
      </c>
      <c r="M42" s="2">
        <f t="shared" si="20"/>
        <v>3150</v>
      </c>
      <c r="N42" s="7">
        <v>31</v>
      </c>
      <c r="O42" s="8">
        <f t="shared" si="8"/>
        <v>1890</v>
      </c>
      <c r="P42" s="15">
        <f t="shared" si="9"/>
        <v>635</v>
      </c>
      <c r="Q42" s="15">
        <f t="shared" si="10"/>
        <v>0</v>
      </c>
      <c r="R42" s="15">
        <f t="shared" si="11"/>
        <v>310</v>
      </c>
      <c r="S42">
        <f t="shared" si="4"/>
        <v>0</v>
      </c>
      <c r="T42" s="15">
        <f t="shared" si="12"/>
        <v>315</v>
      </c>
      <c r="U42" s="8">
        <f t="shared" si="13"/>
        <v>3150</v>
      </c>
      <c r="V42" s="8">
        <f t="shared" si="14"/>
        <v>55.12500000000001</v>
      </c>
      <c r="W42" s="8">
        <f t="shared" si="15"/>
        <v>226.79999999999998</v>
      </c>
      <c r="Y42" s="8">
        <f t="shared" si="5"/>
        <v>281.925</v>
      </c>
      <c r="Z42" s="10">
        <f t="shared" si="6"/>
        <v>2868.075</v>
      </c>
      <c r="AA42" s="8">
        <f t="shared" si="16"/>
        <v>149.625</v>
      </c>
      <c r="AB42" s="8">
        <f t="shared" si="7"/>
        <v>69.79999999999998</v>
      </c>
      <c r="AC42" s="2">
        <f t="shared" si="17"/>
        <v>157</v>
      </c>
      <c r="AG42" s="8"/>
      <c r="AH42" s="8"/>
    </row>
    <row r="43" spans="1:34" ht="18" customHeight="1">
      <c r="A43" s="2">
        <v>38</v>
      </c>
      <c r="B43" s="33">
        <v>43</v>
      </c>
      <c r="C43" t="s">
        <v>105</v>
      </c>
      <c r="D43" t="s">
        <v>36</v>
      </c>
      <c r="E43"/>
      <c r="F43">
        <v>2350</v>
      </c>
      <c r="G43" s="7">
        <f t="shared" si="0"/>
        <v>1410</v>
      </c>
      <c r="H43" s="7">
        <f t="shared" si="18"/>
        <v>470</v>
      </c>
      <c r="I43" s="7">
        <v>0</v>
      </c>
      <c r="J43" s="7">
        <v>235</v>
      </c>
      <c r="K43" s="7">
        <v>0</v>
      </c>
      <c r="L43" s="7">
        <f t="shared" si="19"/>
        <v>235</v>
      </c>
      <c r="M43" s="2">
        <f t="shared" si="20"/>
        <v>2350</v>
      </c>
      <c r="N43" s="7">
        <v>31</v>
      </c>
      <c r="O43" s="8">
        <f t="shared" si="8"/>
        <v>1410</v>
      </c>
      <c r="P43" s="15">
        <f t="shared" si="9"/>
        <v>470</v>
      </c>
      <c r="Q43" s="15">
        <f t="shared" si="10"/>
        <v>0</v>
      </c>
      <c r="R43" s="15">
        <f t="shared" si="11"/>
        <v>235</v>
      </c>
      <c r="S43">
        <f t="shared" si="4"/>
        <v>0</v>
      </c>
      <c r="T43" s="15">
        <f t="shared" si="12"/>
        <v>235</v>
      </c>
      <c r="U43" s="8">
        <f t="shared" si="13"/>
        <v>2350</v>
      </c>
      <c r="V43" s="8">
        <f t="shared" si="14"/>
        <v>41.12500000000001</v>
      </c>
      <c r="W43" s="8">
        <f t="shared" si="15"/>
        <v>169.2</v>
      </c>
      <c r="Y43" s="8">
        <f t="shared" si="5"/>
        <v>210.325</v>
      </c>
      <c r="Z43" s="10">
        <f t="shared" si="6"/>
        <v>2139.675</v>
      </c>
      <c r="AA43" s="8">
        <f t="shared" si="16"/>
        <v>111.625</v>
      </c>
      <c r="AB43" s="8">
        <f t="shared" si="7"/>
        <v>52.19999999999999</v>
      </c>
      <c r="AC43" s="2">
        <f t="shared" si="17"/>
        <v>117</v>
      </c>
      <c r="AF43" s="8"/>
      <c r="AG43" s="8"/>
      <c r="AH43" s="8"/>
    </row>
    <row r="44" spans="1:34" ht="18" customHeight="1">
      <c r="A44" s="2">
        <v>39</v>
      </c>
      <c r="B44" s="29">
        <v>44</v>
      </c>
      <c r="C44" t="s">
        <v>70</v>
      </c>
      <c r="D44" t="s">
        <v>36</v>
      </c>
      <c r="E44" t="s">
        <v>71</v>
      </c>
      <c r="F44">
        <v>2500</v>
      </c>
      <c r="G44" s="7">
        <f t="shared" si="0"/>
        <v>1500</v>
      </c>
      <c r="H44" s="7">
        <f t="shared" si="18"/>
        <v>500</v>
      </c>
      <c r="I44" s="7">
        <v>0</v>
      </c>
      <c r="J44" s="7">
        <v>250</v>
      </c>
      <c r="K44" s="7">
        <v>0</v>
      </c>
      <c r="L44" s="7">
        <f t="shared" si="19"/>
        <v>250</v>
      </c>
      <c r="M44" s="2">
        <f t="shared" si="20"/>
        <v>2500</v>
      </c>
      <c r="N44" s="7">
        <v>31</v>
      </c>
      <c r="O44" s="8">
        <f t="shared" si="8"/>
        <v>1500</v>
      </c>
      <c r="P44" s="15">
        <f t="shared" si="9"/>
        <v>500</v>
      </c>
      <c r="Q44" s="15">
        <f t="shared" si="10"/>
        <v>0</v>
      </c>
      <c r="R44" s="15">
        <f t="shared" si="11"/>
        <v>250</v>
      </c>
      <c r="S44">
        <f t="shared" si="4"/>
        <v>0</v>
      </c>
      <c r="T44" s="15">
        <f t="shared" si="12"/>
        <v>250</v>
      </c>
      <c r="U44" s="8">
        <f t="shared" si="13"/>
        <v>2500</v>
      </c>
      <c r="V44" s="8">
        <f t="shared" si="14"/>
        <v>43.75000000000001</v>
      </c>
      <c r="W44" s="8">
        <f t="shared" si="15"/>
        <v>180</v>
      </c>
      <c r="Y44" s="8">
        <f t="shared" si="5"/>
        <v>223.75</v>
      </c>
      <c r="Z44" s="10">
        <f t="shared" si="6"/>
        <v>2276.25</v>
      </c>
      <c r="AA44" s="8">
        <f t="shared" si="16"/>
        <v>118.75</v>
      </c>
      <c r="AB44" s="8">
        <f t="shared" si="7"/>
        <v>55</v>
      </c>
      <c r="AC44" s="2">
        <f t="shared" si="17"/>
        <v>125</v>
      </c>
      <c r="AF44" s="8"/>
      <c r="AG44" s="8"/>
      <c r="AH44" s="8"/>
    </row>
    <row r="45" spans="1:34" ht="18" customHeight="1">
      <c r="A45" s="2">
        <v>40</v>
      </c>
      <c r="B45" s="33">
        <v>45</v>
      </c>
      <c r="C45" t="s">
        <v>93</v>
      </c>
      <c r="D45" t="s">
        <v>36</v>
      </c>
      <c r="E45" t="s">
        <v>94</v>
      </c>
      <c r="F45">
        <v>2000</v>
      </c>
      <c r="G45" s="7">
        <f t="shared" si="0"/>
        <v>1200</v>
      </c>
      <c r="H45" s="7">
        <f t="shared" si="18"/>
        <v>400</v>
      </c>
      <c r="I45" s="7">
        <v>0</v>
      </c>
      <c r="J45" s="7">
        <v>200</v>
      </c>
      <c r="K45" s="7">
        <v>0</v>
      </c>
      <c r="L45" s="7">
        <f t="shared" si="19"/>
        <v>200</v>
      </c>
      <c r="M45" s="2">
        <f t="shared" si="20"/>
        <v>2000</v>
      </c>
      <c r="N45" s="7">
        <v>31</v>
      </c>
      <c r="O45" s="8">
        <f t="shared" si="8"/>
        <v>1200</v>
      </c>
      <c r="P45" s="15">
        <f t="shared" si="9"/>
        <v>400</v>
      </c>
      <c r="Q45" s="15">
        <f t="shared" si="10"/>
        <v>0</v>
      </c>
      <c r="R45" s="15">
        <f t="shared" si="11"/>
        <v>200</v>
      </c>
      <c r="S45" s="15">
        <f t="shared" si="4"/>
        <v>0</v>
      </c>
      <c r="T45" s="15">
        <f t="shared" si="12"/>
        <v>200</v>
      </c>
      <c r="U45" s="8">
        <f t="shared" si="13"/>
        <v>2000</v>
      </c>
      <c r="V45" s="8">
        <f t="shared" si="14"/>
        <v>35</v>
      </c>
      <c r="W45" s="8">
        <f t="shared" si="15"/>
        <v>144</v>
      </c>
      <c r="Y45" s="8">
        <f t="shared" si="5"/>
        <v>179</v>
      </c>
      <c r="Z45" s="10">
        <f t="shared" si="6"/>
        <v>1821</v>
      </c>
      <c r="AA45" s="8">
        <f t="shared" si="16"/>
        <v>95</v>
      </c>
      <c r="AB45" s="8">
        <f t="shared" si="7"/>
        <v>44</v>
      </c>
      <c r="AC45" s="2">
        <f t="shared" si="17"/>
        <v>100</v>
      </c>
      <c r="AF45" s="8"/>
      <c r="AG45" s="8"/>
      <c r="AH45" s="8"/>
    </row>
    <row r="46" spans="1:34" ht="18" customHeight="1">
      <c r="A46" s="2">
        <v>41</v>
      </c>
      <c r="B46" s="29">
        <v>46</v>
      </c>
      <c r="C46" t="s">
        <v>149</v>
      </c>
      <c r="D46" t="s">
        <v>36</v>
      </c>
      <c r="E46" t="s">
        <v>96</v>
      </c>
      <c r="F46">
        <v>2500</v>
      </c>
      <c r="G46" s="7">
        <f t="shared" si="0"/>
        <v>1500</v>
      </c>
      <c r="H46" s="7">
        <f t="shared" si="18"/>
        <v>500</v>
      </c>
      <c r="I46" s="7">
        <v>0</v>
      </c>
      <c r="J46" s="7">
        <v>250</v>
      </c>
      <c r="K46" s="7">
        <v>0</v>
      </c>
      <c r="L46" s="7">
        <f t="shared" si="19"/>
        <v>250</v>
      </c>
      <c r="M46" s="2">
        <f t="shared" si="20"/>
        <v>2500</v>
      </c>
      <c r="N46" s="7">
        <v>25</v>
      </c>
      <c r="O46" s="8">
        <f t="shared" si="8"/>
        <v>1209.6774193548388</v>
      </c>
      <c r="P46" s="15">
        <f t="shared" si="9"/>
        <v>403.2258064516129</v>
      </c>
      <c r="Q46" s="15">
        <f t="shared" si="10"/>
        <v>0</v>
      </c>
      <c r="R46" s="15">
        <f t="shared" si="11"/>
        <v>201.61290322580646</v>
      </c>
      <c r="S46">
        <f t="shared" si="4"/>
        <v>0</v>
      </c>
      <c r="T46" s="15">
        <f t="shared" si="12"/>
        <v>201.61290322580646</v>
      </c>
      <c r="U46" s="8">
        <f t="shared" si="13"/>
        <v>2016.1290322580644</v>
      </c>
      <c r="V46" s="8">
        <f t="shared" si="14"/>
        <v>35.28225806451613</v>
      </c>
      <c r="W46" s="8">
        <f t="shared" si="15"/>
        <v>145.16129032258064</v>
      </c>
      <c r="Y46" s="8">
        <f t="shared" si="5"/>
        <v>180.44354838709677</v>
      </c>
      <c r="Z46" s="10">
        <f t="shared" si="6"/>
        <v>1835.6854838709676</v>
      </c>
      <c r="AA46" s="8">
        <f t="shared" si="16"/>
        <v>95.76612903225806</v>
      </c>
      <c r="AB46" s="8">
        <f t="shared" si="7"/>
        <v>44.16129032258064</v>
      </c>
      <c r="AC46" s="2">
        <f t="shared" si="17"/>
        <v>101</v>
      </c>
      <c r="AF46" s="8"/>
      <c r="AG46" s="8"/>
      <c r="AH46" s="8"/>
    </row>
    <row r="47" spans="1:34" ht="18" customHeight="1">
      <c r="A47" s="2">
        <v>42</v>
      </c>
      <c r="B47" s="33">
        <v>47</v>
      </c>
      <c r="C47" s="31" t="s">
        <v>91</v>
      </c>
      <c r="D47" t="s">
        <v>36</v>
      </c>
      <c r="E47" t="s">
        <v>92</v>
      </c>
      <c r="F47">
        <v>2450</v>
      </c>
      <c r="G47" s="7">
        <f>(+F47*60/100)</f>
        <v>1470</v>
      </c>
      <c r="H47" s="7">
        <f>+F47-G47-I47-J47-L47</f>
        <v>490</v>
      </c>
      <c r="I47" s="7">
        <v>0</v>
      </c>
      <c r="J47" s="7">
        <v>245</v>
      </c>
      <c r="K47" s="7">
        <v>0</v>
      </c>
      <c r="L47" s="7">
        <f>+F47*10/100</f>
        <v>245</v>
      </c>
      <c r="M47" s="2">
        <f>SUM(G47:L47)</f>
        <v>2450</v>
      </c>
      <c r="N47" s="7">
        <v>7</v>
      </c>
      <c r="O47" s="8">
        <f>G47/31*N47</f>
        <v>331.93548387096774</v>
      </c>
      <c r="P47" s="15">
        <f>H47/31*N47</f>
        <v>110.64516129032258</v>
      </c>
      <c r="Q47" s="15">
        <f>I47/31*N47</f>
        <v>0</v>
      </c>
      <c r="R47" s="15">
        <f>J47/31*N47</f>
        <v>55.32258064516129</v>
      </c>
      <c r="S47">
        <f>K47/31*N47</f>
        <v>0</v>
      </c>
      <c r="T47" s="15">
        <f>L47/31*N47</f>
        <v>55.32258064516129</v>
      </c>
      <c r="U47" s="8">
        <f t="shared" si="13"/>
        <v>553.2258064516129</v>
      </c>
      <c r="V47" s="8">
        <f>(O47+P47+Q47+R47+T47)*1.75%</f>
        <v>9.681451612903228</v>
      </c>
      <c r="W47" s="8">
        <f>(O47+Q47)*12%</f>
        <v>39.832258064516125</v>
      </c>
      <c r="Y47" s="8">
        <f>V47+W47+X47</f>
        <v>49.51370967741936</v>
      </c>
      <c r="Z47" s="10">
        <f>U47-Y47</f>
        <v>503.7120967741936</v>
      </c>
      <c r="AA47" s="8">
        <f>(O47+P47+Q47+R47+T47)*4.75%</f>
        <v>26.278225806451616</v>
      </c>
      <c r="AB47" s="8">
        <f>W47-AC47</f>
        <v>11.832258064516125</v>
      </c>
      <c r="AC47" s="2">
        <f>ROUND(IF(((O47+Q47)*8.33%)&gt;541,541,((O47+Q47)*8.33%)),0)</f>
        <v>28</v>
      </c>
      <c r="AG47" s="8"/>
      <c r="AH47" s="8"/>
    </row>
    <row r="48" spans="1:34" ht="18" customHeight="1">
      <c r="A48" s="2">
        <v>43</v>
      </c>
      <c r="B48" s="29">
        <v>48</v>
      </c>
      <c r="C48" t="s">
        <v>81</v>
      </c>
      <c r="D48" t="s">
        <v>36</v>
      </c>
      <c r="E48" t="s">
        <v>82</v>
      </c>
      <c r="F48">
        <v>3050</v>
      </c>
      <c r="G48" s="7">
        <f t="shared" si="0"/>
        <v>1830</v>
      </c>
      <c r="H48" s="7">
        <f t="shared" si="18"/>
        <v>610</v>
      </c>
      <c r="I48" s="7">
        <v>0</v>
      </c>
      <c r="J48" s="7">
        <v>305</v>
      </c>
      <c r="K48" s="7">
        <v>0</v>
      </c>
      <c r="L48" s="7">
        <f t="shared" si="19"/>
        <v>305</v>
      </c>
      <c r="M48" s="2">
        <f t="shared" si="20"/>
        <v>3050</v>
      </c>
      <c r="N48" s="7">
        <v>31</v>
      </c>
      <c r="O48" s="8">
        <f t="shared" si="8"/>
        <v>1830</v>
      </c>
      <c r="P48" s="15">
        <f t="shared" si="9"/>
        <v>610</v>
      </c>
      <c r="Q48" s="15">
        <f t="shared" si="10"/>
        <v>0</v>
      </c>
      <c r="R48" s="15">
        <f t="shared" si="11"/>
        <v>305</v>
      </c>
      <c r="S48">
        <f t="shared" si="4"/>
        <v>0</v>
      </c>
      <c r="T48" s="15">
        <f t="shared" si="12"/>
        <v>305</v>
      </c>
      <c r="U48" s="8">
        <f t="shared" si="13"/>
        <v>3050</v>
      </c>
      <c r="V48" s="8">
        <f t="shared" si="14"/>
        <v>53.37500000000001</v>
      </c>
      <c r="W48" s="8">
        <f t="shared" si="15"/>
        <v>219.6</v>
      </c>
      <c r="Y48" s="8">
        <f t="shared" si="5"/>
        <v>272.975</v>
      </c>
      <c r="Z48" s="10">
        <f t="shared" si="6"/>
        <v>2777.025</v>
      </c>
      <c r="AA48" s="8">
        <f t="shared" si="16"/>
        <v>144.875</v>
      </c>
      <c r="AB48" s="8">
        <f t="shared" si="7"/>
        <v>67.6</v>
      </c>
      <c r="AC48" s="2">
        <f t="shared" si="17"/>
        <v>152</v>
      </c>
      <c r="AF48" s="8"/>
      <c r="AG48" s="8"/>
      <c r="AH48" s="8"/>
    </row>
    <row r="49" spans="1:34" ht="18" customHeight="1">
      <c r="A49" s="2">
        <v>44</v>
      </c>
      <c r="B49" s="33">
        <v>49</v>
      </c>
      <c r="C49" t="s">
        <v>169</v>
      </c>
      <c r="D49" t="s">
        <v>36</v>
      </c>
      <c r="E49" t="s">
        <v>59</v>
      </c>
      <c r="F49">
        <v>2450</v>
      </c>
      <c r="G49" s="7">
        <f t="shared" si="0"/>
        <v>1470</v>
      </c>
      <c r="H49" s="7">
        <f t="shared" si="18"/>
        <v>490</v>
      </c>
      <c r="I49" s="7">
        <v>0</v>
      </c>
      <c r="J49" s="7">
        <v>245</v>
      </c>
      <c r="K49" s="7">
        <v>0</v>
      </c>
      <c r="L49" s="7">
        <f t="shared" si="19"/>
        <v>245</v>
      </c>
      <c r="M49" s="2">
        <f t="shared" si="20"/>
        <v>2450</v>
      </c>
      <c r="N49" s="7">
        <v>31</v>
      </c>
      <c r="O49" s="8">
        <f t="shared" si="8"/>
        <v>1470</v>
      </c>
      <c r="P49" s="15">
        <f t="shared" si="9"/>
        <v>490</v>
      </c>
      <c r="Q49" s="15">
        <f t="shared" si="10"/>
        <v>0</v>
      </c>
      <c r="R49" s="15">
        <f t="shared" si="11"/>
        <v>245</v>
      </c>
      <c r="S49">
        <f t="shared" si="4"/>
        <v>0</v>
      </c>
      <c r="T49" s="15">
        <f t="shared" si="12"/>
        <v>245</v>
      </c>
      <c r="U49" s="8">
        <f t="shared" si="13"/>
        <v>2450</v>
      </c>
      <c r="V49" s="8">
        <f t="shared" si="14"/>
        <v>42.87500000000001</v>
      </c>
      <c r="W49" s="8">
        <f t="shared" si="15"/>
        <v>176.4</v>
      </c>
      <c r="X49" s="2">
        <v>0</v>
      </c>
      <c r="Y49" s="8">
        <f t="shared" si="5"/>
        <v>219.275</v>
      </c>
      <c r="Z49" s="10">
        <f t="shared" si="6"/>
        <v>2230.725</v>
      </c>
      <c r="AA49" s="8">
        <f t="shared" si="16"/>
        <v>116.375</v>
      </c>
      <c r="AB49" s="8">
        <f t="shared" si="7"/>
        <v>54.400000000000006</v>
      </c>
      <c r="AC49" s="2">
        <f t="shared" si="17"/>
        <v>122</v>
      </c>
      <c r="AG49" s="8"/>
      <c r="AH49" s="8"/>
    </row>
    <row r="50" spans="1:34" ht="18" customHeight="1">
      <c r="A50" s="2">
        <v>45</v>
      </c>
      <c r="B50" s="29">
        <v>50</v>
      </c>
      <c r="C50" t="s">
        <v>83</v>
      </c>
      <c r="D50" t="s">
        <v>36</v>
      </c>
      <c r="E50" t="s">
        <v>84</v>
      </c>
      <c r="F50">
        <v>2000</v>
      </c>
      <c r="G50" s="7">
        <f t="shared" si="0"/>
        <v>1200</v>
      </c>
      <c r="H50" s="7">
        <f t="shared" si="18"/>
        <v>400</v>
      </c>
      <c r="I50" s="7">
        <v>0</v>
      </c>
      <c r="J50" s="7">
        <v>200</v>
      </c>
      <c r="K50" s="7">
        <v>0</v>
      </c>
      <c r="L50" s="7">
        <f t="shared" si="19"/>
        <v>200</v>
      </c>
      <c r="M50" s="2">
        <f t="shared" si="20"/>
        <v>2000</v>
      </c>
      <c r="N50" s="7">
        <v>31</v>
      </c>
      <c r="O50" s="8">
        <f t="shared" si="8"/>
        <v>1200</v>
      </c>
      <c r="P50" s="15">
        <f t="shared" si="9"/>
        <v>400</v>
      </c>
      <c r="Q50" s="15">
        <f t="shared" si="10"/>
        <v>0</v>
      </c>
      <c r="R50" s="15">
        <f t="shared" si="11"/>
        <v>200</v>
      </c>
      <c r="S50">
        <f t="shared" si="4"/>
        <v>0</v>
      </c>
      <c r="T50" s="15">
        <f t="shared" si="12"/>
        <v>200</v>
      </c>
      <c r="U50" s="8">
        <f t="shared" si="13"/>
        <v>2000</v>
      </c>
      <c r="V50" s="8">
        <f t="shared" si="14"/>
        <v>35</v>
      </c>
      <c r="W50" s="8">
        <f t="shared" si="15"/>
        <v>144</v>
      </c>
      <c r="Y50" s="8">
        <f t="shared" si="5"/>
        <v>179</v>
      </c>
      <c r="Z50" s="10">
        <f t="shared" si="6"/>
        <v>1821</v>
      </c>
      <c r="AA50" s="8">
        <f t="shared" si="16"/>
        <v>95</v>
      </c>
      <c r="AB50" s="8">
        <f t="shared" si="7"/>
        <v>44</v>
      </c>
      <c r="AC50" s="2">
        <f t="shared" si="17"/>
        <v>100</v>
      </c>
      <c r="AG50" s="8"/>
      <c r="AH50" s="8"/>
    </row>
    <row r="51" spans="1:34" ht="18" customHeight="1">
      <c r="A51" s="2">
        <v>46</v>
      </c>
      <c r="B51" s="33">
        <v>51</v>
      </c>
      <c r="C51" t="s">
        <v>147</v>
      </c>
      <c r="D51" t="s">
        <v>148</v>
      </c>
      <c r="E51" t="s">
        <v>65</v>
      </c>
      <c r="F51">
        <v>2000</v>
      </c>
      <c r="G51" s="7">
        <f t="shared" si="0"/>
        <v>1200</v>
      </c>
      <c r="H51" s="7">
        <f t="shared" si="18"/>
        <v>400</v>
      </c>
      <c r="I51" s="7">
        <v>0</v>
      </c>
      <c r="J51" s="7">
        <v>200</v>
      </c>
      <c r="K51" s="7">
        <v>0</v>
      </c>
      <c r="L51" s="7">
        <f t="shared" si="19"/>
        <v>200</v>
      </c>
      <c r="M51" s="2">
        <f t="shared" si="20"/>
        <v>2000</v>
      </c>
      <c r="N51" s="7">
        <v>31</v>
      </c>
      <c r="O51" s="8">
        <f t="shared" si="8"/>
        <v>1200</v>
      </c>
      <c r="P51" s="15">
        <f t="shared" si="9"/>
        <v>400</v>
      </c>
      <c r="Q51" s="15">
        <f t="shared" si="10"/>
        <v>0</v>
      </c>
      <c r="R51" s="15">
        <f t="shared" si="11"/>
        <v>200</v>
      </c>
      <c r="S51" s="15">
        <f t="shared" si="4"/>
        <v>0</v>
      </c>
      <c r="T51" s="15">
        <f t="shared" si="12"/>
        <v>200</v>
      </c>
      <c r="U51" s="8">
        <f t="shared" si="13"/>
        <v>2000</v>
      </c>
      <c r="V51" s="8">
        <f t="shared" si="14"/>
        <v>35</v>
      </c>
      <c r="W51" s="8">
        <f t="shared" si="15"/>
        <v>144</v>
      </c>
      <c r="Y51" s="8">
        <f t="shared" si="5"/>
        <v>179</v>
      </c>
      <c r="Z51" s="10">
        <f t="shared" si="6"/>
        <v>1821</v>
      </c>
      <c r="AA51" s="8">
        <f t="shared" si="16"/>
        <v>95</v>
      </c>
      <c r="AB51" s="8">
        <f t="shared" si="7"/>
        <v>44</v>
      </c>
      <c r="AC51" s="2">
        <f t="shared" si="17"/>
        <v>100</v>
      </c>
      <c r="AG51" s="8"/>
      <c r="AH51" s="8"/>
    </row>
    <row r="52" spans="1:34" ht="18" customHeight="1">
      <c r="A52" s="2">
        <v>47</v>
      </c>
      <c r="B52" s="29">
        <v>52</v>
      </c>
      <c r="C52" t="s">
        <v>72</v>
      </c>
      <c r="D52" t="s">
        <v>36</v>
      </c>
      <c r="E52" t="s">
        <v>73</v>
      </c>
      <c r="F52">
        <v>2850</v>
      </c>
      <c r="G52" s="7">
        <f t="shared" si="0"/>
        <v>1710</v>
      </c>
      <c r="H52" s="7">
        <f>+F52-G52-I52-J52-L52</f>
        <v>570</v>
      </c>
      <c r="I52" s="7">
        <v>0</v>
      </c>
      <c r="J52" s="7">
        <v>285</v>
      </c>
      <c r="K52" s="7">
        <v>0</v>
      </c>
      <c r="L52" s="7">
        <f t="shared" si="19"/>
        <v>285</v>
      </c>
      <c r="M52" s="2">
        <f t="shared" si="20"/>
        <v>2850</v>
      </c>
      <c r="N52" s="7">
        <v>31</v>
      </c>
      <c r="O52" s="8">
        <f t="shared" si="8"/>
        <v>1710</v>
      </c>
      <c r="P52" s="15">
        <f t="shared" si="9"/>
        <v>570</v>
      </c>
      <c r="Q52" s="15">
        <f t="shared" si="10"/>
        <v>0</v>
      </c>
      <c r="R52" s="15">
        <f t="shared" si="11"/>
        <v>285</v>
      </c>
      <c r="S52">
        <f t="shared" si="4"/>
        <v>0</v>
      </c>
      <c r="T52" s="15">
        <f t="shared" si="12"/>
        <v>285</v>
      </c>
      <c r="U52" s="8">
        <f t="shared" si="13"/>
        <v>2850</v>
      </c>
      <c r="V52" s="8">
        <f t="shared" si="14"/>
        <v>49.87500000000001</v>
      </c>
      <c r="W52" s="8">
        <f t="shared" si="15"/>
        <v>205.2</v>
      </c>
      <c r="Y52" s="8">
        <f t="shared" si="5"/>
        <v>255.075</v>
      </c>
      <c r="Z52" s="10">
        <f t="shared" si="6"/>
        <v>2594.925</v>
      </c>
      <c r="AA52" s="8">
        <f t="shared" si="16"/>
        <v>135.375</v>
      </c>
      <c r="AB52" s="8">
        <f t="shared" si="7"/>
        <v>63.19999999999999</v>
      </c>
      <c r="AC52" s="2">
        <f t="shared" si="17"/>
        <v>142</v>
      </c>
      <c r="AG52" s="8"/>
      <c r="AH52" s="8"/>
    </row>
    <row r="53" spans="1:34" ht="18" customHeight="1">
      <c r="A53" s="2">
        <v>48</v>
      </c>
      <c r="B53" s="33">
        <v>53</v>
      </c>
      <c r="C53" s="20" t="s">
        <v>95</v>
      </c>
      <c r="D53" t="s">
        <v>36</v>
      </c>
      <c r="E53" t="s">
        <v>129</v>
      </c>
      <c r="F53">
        <v>1800</v>
      </c>
      <c r="G53" s="7">
        <f>(+F53*60/100)</f>
        <v>1080</v>
      </c>
      <c r="H53" s="7">
        <f>+F53-G53-I53-J53-L53</f>
        <v>360</v>
      </c>
      <c r="I53" s="7">
        <v>0</v>
      </c>
      <c r="J53" s="7">
        <f>+F53*10/100</f>
        <v>180</v>
      </c>
      <c r="K53" s="7">
        <v>0</v>
      </c>
      <c r="L53" s="7">
        <f>+F53*10/100</f>
        <v>180</v>
      </c>
      <c r="M53" s="2">
        <f>SUM(G53:L53)</f>
        <v>1800</v>
      </c>
      <c r="N53" s="7">
        <v>31</v>
      </c>
      <c r="O53" s="8">
        <f>G53/31*N53</f>
        <v>1080</v>
      </c>
      <c r="P53" s="15">
        <f>H53/31*N53</f>
        <v>360</v>
      </c>
      <c r="Q53" s="15">
        <f>I53/31*N53</f>
        <v>0</v>
      </c>
      <c r="R53" s="15">
        <f>J53/31*N53</f>
        <v>180</v>
      </c>
      <c r="S53">
        <f>K53/31*N53</f>
        <v>0</v>
      </c>
      <c r="T53" s="15">
        <f>L53/31*N53</f>
        <v>180</v>
      </c>
      <c r="U53" s="8">
        <f t="shared" si="13"/>
        <v>1800</v>
      </c>
      <c r="V53" s="8">
        <f>(O53+P53+Q53+R53+T53)*1.75%</f>
        <v>31.500000000000004</v>
      </c>
      <c r="W53" s="8">
        <f>(O53+Q53)*12%</f>
        <v>129.6</v>
      </c>
      <c r="Y53" s="8">
        <f>V53+W53+X53</f>
        <v>161.1</v>
      </c>
      <c r="Z53" s="10">
        <f>U53-Y53</f>
        <v>1638.9</v>
      </c>
      <c r="AA53" s="8">
        <f>(O53+P53+Q53+R53+T53)*4.75%</f>
        <v>85.5</v>
      </c>
      <c r="AB53" s="8">
        <f>W53-AC53</f>
        <v>39.599999999999994</v>
      </c>
      <c r="AC53" s="2">
        <f>ROUND(IF(((O53+Q53)*8.33%)&gt;541,541,((O53+Q53)*8.33%)),0)</f>
        <v>90</v>
      </c>
      <c r="AF53" s="8"/>
      <c r="AG53" s="8"/>
      <c r="AH53" s="8"/>
    </row>
    <row r="54" spans="1:34" ht="18" customHeight="1">
      <c r="A54" s="2">
        <v>49</v>
      </c>
      <c r="B54" s="29">
        <v>54</v>
      </c>
      <c r="C54" s="31" t="s">
        <v>32</v>
      </c>
      <c r="D54" t="s">
        <v>36</v>
      </c>
      <c r="E54" t="s">
        <v>60</v>
      </c>
      <c r="F54">
        <v>2250</v>
      </c>
      <c r="G54" s="7">
        <f>(+F54*60/100)</f>
        <v>1350</v>
      </c>
      <c r="H54" s="7">
        <f>+F54-G54-I54-J54-L54</f>
        <v>450</v>
      </c>
      <c r="I54" s="7">
        <v>0</v>
      </c>
      <c r="J54" s="7">
        <v>225</v>
      </c>
      <c r="K54" s="7">
        <v>0</v>
      </c>
      <c r="L54" s="7">
        <f>+F54*10/100</f>
        <v>225</v>
      </c>
      <c r="M54" s="2">
        <f>SUM(G54:L54)</f>
        <v>2250</v>
      </c>
      <c r="N54" s="7">
        <v>7</v>
      </c>
      <c r="O54" s="8">
        <f>G54/31*N54</f>
        <v>304.83870967741933</v>
      </c>
      <c r="P54" s="15">
        <f>H54/31*N54</f>
        <v>101.61290322580645</v>
      </c>
      <c r="Q54" s="15">
        <f>I54/31*N54</f>
        <v>0</v>
      </c>
      <c r="R54" s="15">
        <f>J54/31*N54</f>
        <v>50.806451612903224</v>
      </c>
      <c r="S54">
        <f>K54/31*N54</f>
        <v>0</v>
      </c>
      <c r="T54" s="15">
        <f>L54/31*N54</f>
        <v>50.806451612903224</v>
      </c>
      <c r="U54" s="8">
        <f t="shared" si="13"/>
        <v>508.06451612903226</v>
      </c>
      <c r="V54" s="8">
        <f>(O54+P54+Q54+R54+T54)*1.75%</f>
        <v>8.891129032258066</v>
      </c>
      <c r="W54" s="8">
        <f>(O54+Q54)*12%</f>
        <v>36.58064516129032</v>
      </c>
      <c r="X54" s="2">
        <v>0</v>
      </c>
      <c r="Y54" s="8">
        <f>V54+W54+X54</f>
        <v>45.471774193548384</v>
      </c>
      <c r="Z54" s="10">
        <f>U54-Y54</f>
        <v>462.5927419354839</v>
      </c>
      <c r="AA54" s="8">
        <f>(O54+P54+Q54+R54+T54)*4.75%</f>
        <v>24.133064516129032</v>
      </c>
      <c r="AB54" s="8">
        <f>W54-AC54</f>
        <v>11.58064516129032</v>
      </c>
      <c r="AC54" s="2">
        <f>ROUND(IF(((O54+Q54)*8.33%)&gt;541,541,((O54+Q54)*8.33%)),0)</f>
        <v>25</v>
      </c>
      <c r="AD54" s="7"/>
      <c r="AF54" s="8"/>
      <c r="AG54" s="8"/>
      <c r="AH54" s="8"/>
    </row>
    <row r="55" spans="1:34" ht="18" customHeight="1">
      <c r="A55" s="2">
        <v>50</v>
      </c>
      <c r="B55" s="33">
        <v>56</v>
      </c>
      <c r="C55" t="s">
        <v>90</v>
      </c>
      <c r="D55" t="s">
        <v>36</v>
      </c>
      <c r="E55"/>
      <c r="F55">
        <v>2300</v>
      </c>
      <c r="G55" s="7">
        <f t="shared" si="0"/>
        <v>1380</v>
      </c>
      <c r="H55" s="7">
        <f t="shared" si="18"/>
        <v>460</v>
      </c>
      <c r="I55" s="7">
        <v>0</v>
      </c>
      <c r="J55" s="7">
        <v>230</v>
      </c>
      <c r="K55" s="7">
        <v>0</v>
      </c>
      <c r="L55" s="7">
        <f t="shared" si="19"/>
        <v>230</v>
      </c>
      <c r="M55" s="2">
        <f t="shared" si="20"/>
        <v>2300</v>
      </c>
      <c r="N55" s="7">
        <v>18</v>
      </c>
      <c r="O55" s="8">
        <f t="shared" si="8"/>
        <v>801.2903225806451</v>
      </c>
      <c r="P55" s="15">
        <f t="shared" si="9"/>
        <v>267.09677419354836</v>
      </c>
      <c r="Q55" s="15">
        <f t="shared" si="10"/>
        <v>0</v>
      </c>
      <c r="R55" s="15">
        <f t="shared" si="11"/>
        <v>133.54838709677418</v>
      </c>
      <c r="S55" s="15">
        <f t="shared" si="4"/>
        <v>0</v>
      </c>
      <c r="T55" s="15">
        <f t="shared" si="12"/>
        <v>133.54838709677418</v>
      </c>
      <c r="U55" s="8">
        <f t="shared" si="13"/>
        <v>1335.4838709677417</v>
      </c>
      <c r="V55" s="8">
        <f t="shared" si="14"/>
        <v>23.370967741935484</v>
      </c>
      <c r="W55" s="8">
        <f t="shared" si="15"/>
        <v>96.1548387096774</v>
      </c>
      <c r="Y55" s="8">
        <f t="shared" si="5"/>
        <v>119.5258064516129</v>
      </c>
      <c r="Z55" s="10">
        <f t="shared" si="6"/>
        <v>1215.9580645161288</v>
      </c>
      <c r="AA55" s="8">
        <f t="shared" si="16"/>
        <v>63.43548387096773</v>
      </c>
      <c r="AB55" s="8">
        <f t="shared" si="7"/>
        <v>29.154838709677406</v>
      </c>
      <c r="AC55" s="2">
        <f t="shared" si="17"/>
        <v>67</v>
      </c>
      <c r="AG55" s="8"/>
      <c r="AH55" s="8"/>
    </row>
    <row r="56" spans="1:34" ht="18" customHeight="1">
      <c r="A56" s="2">
        <v>51</v>
      </c>
      <c r="B56" s="29">
        <v>57</v>
      </c>
      <c r="C56" t="s">
        <v>88</v>
      </c>
      <c r="D56" t="s">
        <v>36</v>
      </c>
      <c r="E56" t="s">
        <v>89</v>
      </c>
      <c r="F56">
        <v>2100</v>
      </c>
      <c r="G56" s="7">
        <f t="shared" si="0"/>
        <v>1260</v>
      </c>
      <c r="H56" s="7">
        <f t="shared" si="18"/>
        <v>420</v>
      </c>
      <c r="I56" s="7">
        <v>0</v>
      </c>
      <c r="J56" s="7">
        <v>210</v>
      </c>
      <c r="K56" s="7">
        <v>0</v>
      </c>
      <c r="L56" s="7">
        <f t="shared" si="19"/>
        <v>210</v>
      </c>
      <c r="M56" s="2">
        <f t="shared" si="20"/>
        <v>2100</v>
      </c>
      <c r="N56" s="7">
        <v>31</v>
      </c>
      <c r="O56" s="8">
        <f t="shared" si="8"/>
        <v>1260</v>
      </c>
      <c r="P56" s="15">
        <f t="shared" si="9"/>
        <v>420</v>
      </c>
      <c r="Q56" s="15">
        <f t="shared" si="10"/>
        <v>0</v>
      </c>
      <c r="R56" s="15">
        <f t="shared" si="11"/>
        <v>210</v>
      </c>
      <c r="S56" s="15">
        <f t="shared" si="4"/>
        <v>0</v>
      </c>
      <c r="T56" s="15">
        <f t="shared" si="12"/>
        <v>210</v>
      </c>
      <c r="U56" s="8">
        <f t="shared" si="13"/>
        <v>2100</v>
      </c>
      <c r="V56" s="8">
        <f t="shared" si="14"/>
        <v>36.75</v>
      </c>
      <c r="W56" s="8">
        <f t="shared" si="15"/>
        <v>151.2</v>
      </c>
      <c r="Y56" s="8">
        <f t="shared" si="5"/>
        <v>187.95</v>
      </c>
      <c r="Z56" s="10">
        <f t="shared" si="6"/>
        <v>1912.05</v>
      </c>
      <c r="AA56" s="8">
        <f t="shared" si="16"/>
        <v>99.75</v>
      </c>
      <c r="AB56" s="8">
        <f t="shared" si="7"/>
        <v>46.19999999999999</v>
      </c>
      <c r="AC56" s="2">
        <f t="shared" si="17"/>
        <v>105</v>
      </c>
      <c r="AG56" s="8"/>
      <c r="AH56" s="8"/>
    </row>
    <row r="57" spans="1:34" ht="18" customHeight="1">
      <c r="A57" s="2">
        <v>52</v>
      </c>
      <c r="B57" s="33">
        <v>58</v>
      </c>
      <c r="C57" t="s">
        <v>109</v>
      </c>
      <c r="D57" t="s">
        <v>36</v>
      </c>
      <c r="E57" t="s">
        <v>110</v>
      </c>
      <c r="F57">
        <v>2000</v>
      </c>
      <c r="G57" s="7">
        <f t="shared" si="0"/>
        <v>1200</v>
      </c>
      <c r="H57" s="7">
        <f t="shared" si="18"/>
        <v>400</v>
      </c>
      <c r="I57" s="7">
        <v>0</v>
      </c>
      <c r="J57" s="7">
        <v>200</v>
      </c>
      <c r="K57" s="7">
        <v>0</v>
      </c>
      <c r="L57" s="7">
        <f t="shared" si="19"/>
        <v>200</v>
      </c>
      <c r="M57" s="2">
        <f t="shared" si="20"/>
        <v>2000</v>
      </c>
      <c r="N57" s="7">
        <v>31</v>
      </c>
      <c r="O57" s="8">
        <f t="shared" si="8"/>
        <v>1200</v>
      </c>
      <c r="P57" s="15">
        <f t="shared" si="9"/>
        <v>400</v>
      </c>
      <c r="Q57" s="15">
        <f t="shared" si="10"/>
        <v>0</v>
      </c>
      <c r="R57" s="15">
        <f t="shared" si="11"/>
        <v>200</v>
      </c>
      <c r="S57" s="15">
        <f t="shared" si="4"/>
        <v>0</v>
      </c>
      <c r="T57" s="15">
        <f t="shared" si="12"/>
        <v>200</v>
      </c>
      <c r="U57" s="8">
        <f t="shared" si="13"/>
        <v>2000</v>
      </c>
      <c r="V57" s="8">
        <f t="shared" si="14"/>
        <v>35</v>
      </c>
      <c r="W57" s="8">
        <f t="shared" si="15"/>
        <v>144</v>
      </c>
      <c r="Y57" s="8">
        <f t="shared" si="5"/>
        <v>179</v>
      </c>
      <c r="Z57" s="10">
        <f t="shared" si="6"/>
        <v>1821</v>
      </c>
      <c r="AA57" s="8">
        <f t="shared" si="16"/>
        <v>95</v>
      </c>
      <c r="AB57" s="8">
        <f t="shared" si="7"/>
        <v>44</v>
      </c>
      <c r="AC57" s="2">
        <f t="shared" si="17"/>
        <v>100</v>
      </c>
      <c r="AG57" s="8"/>
      <c r="AH57" s="8"/>
    </row>
    <row r="58" spans="1:34" ht="18" customHeight="1">
      <c r="A58" s="2">
        <v>53</v>
      </c>
      <c r="B58" s="29">
        <v>60</v>
      </c>
      <c r="C58" s="20" t="s">
        <v>8</v>
      </c>
      <c r="D58" t="s">
        <v>36</v>
      </c>
      <c r="E58"/>
      <c r="F58">
        <v>1800</v>
      </c>
      <c r="G58" s="7">
        <f t="shared" si="0"/>
        <v>1080</v>
      </c>
      <c r="H58" s="7">
        <f t="shared" si="18"/>
        <v>360</v>
      </c>
      <c r="I58" s="7">
        <v>0</v>
      </c>
      <c r="J58" s="7">
        <v>180</v>
      </c>
      <c r="K58" s="7">
        <v>0</v>
      </c>
      <c r="L58" s="7">
        <f t="shared" si="19"/>
        <v>180</v>
      </c>
      <c r="M58" s="2">
        <f t="shared" si="20"/>
        <v>1800</v>
      </c>
      <c r="N58" s="7">
        <v>31</v>
      </c>
      <c r="O58" s="8">
        <f t="shared" si="8"/>
        <v>1080</v>
      </c>
      <c r="P58" s="15">
        <f t="shared" si="9"/>
        <v>360</v>
      </c>
      <c r="Q58" s="15">
        <f t="shared" si="10"/>
        <v>0</v>
      </c>
      <c r="R58" s="15">
        <f t="shared" si="11"/>
        <v>180</v>
      </c>
      <c r="S58">
        <f t="shared" si="4"/>
        <v>0</v>
      </c>
      <c r="T58" s="15">
        <f t="shared" si="12"/>
        <v>180</v>
      </c>
      <c r="U58" s="8">
        <f t="shared" si="13"/>
        <v>1800</v>
      </c>
      <c r="V58" s="8">
        <f t="shared" si="14"/>
        <v>31.500000000000004</v>
      </c>
      <c r="W58" s="8">
        <f t="shared" si="15"/>
        <v>129.6</v>
      </c>
      <c r="Y58" s="8">
        <f t="shared" si="5"/>
        <v>161.1</v>
      </c>
      <c r="Z58" s="10">
        <f t="shared" si="6"/>
        <v>1638.9</v>
      </c>
      <c r="AA58" s="8">
        <f t="shared" si="16"/>
        <v>85.5</v>
      </c>
      <c r="AB58" s="8">
        <f t="shared" si="7"/>
        <v>39.599999999999994</v>
      </c>
      <c r="AC58" s="2">
        <f t="shared" si="17"/>
        <v>90</v>
      </c>
      <c r="AG58" s="8"/>
      <c r="AH58" s="8"/>
    </row>
    <row r="59" spans="1:34" ht="18" customHeight="1">
      <c r="A59" s="2">
        <v>54</v>
      </c>
      <c r="B59" s="33">
        <v>61</v>
      </c>
      <c r="C59" s="20" t="s">
        <v>141</v>
      </c>
      <c r="D59" t="s">
        <v>36</v>
      </c>
      <c r="E59" t="s">
        <v>142</v>
      </c>
      <c r="F59">
        <v>1800</v>
      </c>
      <c r="G59" s="7">
        <f t="shared" si="0"/>
        <v>1080</v>
      </c>
      <c r="H59" s="7">
        <f t="shared" si="18"/>
        <v>360</v>
      </c>
      <c r="I59" s="7">
        <v>0</v>
      </c>
      <c r="J59" s="7">
        <v>180</v>
      </c>
      <c r="K59" s="7">
        <v>0</v>
      </c>
      <c r="L59" s="7">
        <f t="shared" si="19"/>
        <v>180</v>
      </c>
      <c r="M59" s="2">
        <f t="shared" si="20"/>
        <v>1800</v>
      </c>
      <c r="N59" s="7">
        <v>31</v>
      </c>
      <c r="O59" s="8">
        <f t="shared" si="8"/>
        <v>1080</v>
      </c>
      <c r="P59" s="15">
        <f t="shared" si="9"/>
        <v>360</v>
      </c>
      <c r="Q59" s="15">
        <f t="shared" si="10"/>
        <v>0</v>
      </c>
      <c r="R59" s="15">
        <f t="shared" si="11"/>
        <v>180</v>
      </c>
      <c r="S59">
        <f t="shared" si="4"/>
        <v>0</v>
      </c>
      <c r="T59" s="15">
        <f t="shared" si="12"/>
        <v>180</v>
      </c>
      <c r="U59" s="8">
        <f t="shared" si="13"/>
        <v>1800</v>
      </c>
      <c r="V59" s="8">
        <f t="shared" si="14"/>
        <v>31.500000000000004</v>
      </c>
      <c r="W59" s="8">
        <f t="shared" si="15"/>
        <v>129.6</v>
      </c>
      <c r="Y59" s="8">
        <f t="shared" si="5"/>
        <v>161.1</v>
      </c>
      <c r="Z59" s="10">
        <f t="shared" si="6"/>
        <v>1638.9</v>
      </c>
      <c r="AA59" s="8">
        <f t="shared" si="16"/>
        <v>85.5</v>
      </c>
      <c r="AB59" s="8">
        <f t="shared" si="7"/>
        <v>39.599999999999994</v>
      </c>
      <c r="AC59" s="2">
        <f t="shared" si="17"/>
        <v>90</v>
      </c>
      <c r="AF59" s="8"/>
      <c r="AG59" s="8"/>
      <c r="AH59" s="8"/>
    </row>
    <row r="60" spans="1:34" ht="18" customHeight="1">
      <c r="A60" s="2">
        <v>55</v>
      </c>
      <c r="B60" s="29">
        <v>62</v>
      </c>
      <c r="C60" s="20" t="s">
        <v>139</v>
      </c>
      <c r="D60" t="s">
        <v>36</v>
      </c>
      <c r="E60" t="s">
        <v>140</v>
      </c>
      <c r="F60">
        <v>1800</v>
      </c>
      <c r="G60" s="7">
        <f t="shared" si="0"/>
        <v>1080</v>
      </c>
      <c r="H60" s="7">
        <f t="shared" si="18"/>
        <v>360</v>
      </c>
      <c r="I60" s="7">
        <v>0</v>
      </c>
      <c r="J60" s="7">
        <v>180</v>
      </c>
      <c r="K60" s="7">
        <v>0</v>
      </c>
      <c r="L60" s="7">
        <f t="shared" si="19"/>
        <v>180</v>
      </c>
      <c r="M60" s="2">
        <f t="shared" si="20"/>
        <v>1800</v>
      </c>
      <c r="N60" s="7">
        <v>31</v>
      </c>
      <c r="O60" s="8">
        <f t="shared" si="8"/>
        <v>1080</v>
      </c>
      <c r="P60" s="15">
        <f t="shared" si="9"/>
        <v>360</v>
      </c>
      <c r="Q60" s="15">
        <f t="shared" si="10"/>
        <v>0</v>
      </c>
      <c r="R60" s="15">
        <f t="shared" si="11"/>
        <v>180</v>
      </c>
      <c r="S60">
        <f t="shared" si="4"/>
        <v>0</v>
      </c>
      <c r="T60" s="15">
        <f t="shared" si="12"/>
        <v>180</v>
      </c>
      <c r="U60" s="8">
        <f t="shared" si="13"/>
        <v>1800</v>
      </c>
      <c r="V60" s="8">
        <f t="shared" si="14"/>
        <v>31.500000000000004</v>
      </c>
      <c r="W60" s="8">
        <f t="shared" si="15"/>
        <v>129.6</v>
      </c>
      <c r="Y60" s="8">
        <f t="shared" si="5"/>
        <v>161.1</v>
      </c>
      <c r="Z60" s="10">
        <f t="shared" si="6"/>
        <v>1638.9</v>
      </c>
      <c r="AA60" s="8">
        <f t="shared" si="16"/>
        <v>85.5</v>
      </c>
      <c r="AB60" s="8">
        <f t="shared" si="7"/>
        <v>39.599999999999994</v>
      </c>
      <c r="AC60" s="2">
        <f t="shared" si="17"/>
        <v>90</v>
      </c>
      <c r="AG60" s="8"/>
      <c r="AH60" s="8"/>
    </row>
    <row r="61" spans="1:34" ht="18" customHeight="1">
      <c r="A61" s="2">
        <v>56</v>
      </c>
      <c r="B61" s="33">
        <v>63</v>
      </c>
      <c r="C61" s="20" t="s">
        <v>138</v>
      </c>
      <c r="D61" t="s">
        <v>36</v>
      </c>
      <c r="E61"/>
      <c r="F61">
        <v>1800</v>
      </c>
      <c r="G61" s="7">
        <f t="shared" si="0"/>
        <v>1080</v>
      </c>
      <c r="H61" s="7">
        <f t="shared" si="18"/>
        <v>360</v>
      </c>
      <c r="I61" s="7">
        <v>0</v>
      </c>
      <c r="J61" s="7">
        <v>180</v>
      </c>
      <c r="K61" s="7">
        <v>0</v>
      </c>
      <c r="L61" s="7">
        <f t="shared" si="19"/>
        <v>180</v>
      </c>
      <c r="M61" s="2">
        <f t="shared" si="20"/>
        <v>1800</v>
      </c>
      <c r="N61" s="7">
        <v>31</v>
      </c>
      <c r="O61" s="8">
        <f t="shared" si="8"/>
        <v>1080</v>
      </c>
      <c r="P61" s="15">
        <f t="shared" si="9"/>
        <v>360</v>
      </c>
      <c r="Q61" s="15">
        <f t="shared" si="10"/>
        <v>0</v>
      </c>
      <c r="R61" s="15">
        <f t="shared" si="11"/>
        <v>180</v>
      </c>
      <c r="S61">
        <f t="shared" si="4"/>
        <v>0</v>
      </c>
      <c r="T61" s="15">
        <f t="shared" si="12"/>
        <v>180</v>
      </c>
      <c r="U61" s="8">
        <f t="shared" si="13"/>
        <v>1800</v>
      </c>
      <c r="V61" s="8">
        <f t="shared" si="14"/>
        <v>31.500000000000004</v>
      </c>
      <c r="W61" s="8">
        <f t="shared" si="15"/>
        <v>129.6</v>
      </c>
      <c r="Y61" s="8">
        <f t="shared" si="5"/>
        <v>161.1</v>
      </c>
      <c r="Z61" s="10">
        <f t="shared" si="6"/>
        <v>1638.9</v>
      </c>
      <c r="AA61" s="8">
        <f t="shared" si="16"/>
        <v>85.5</v>
      </c>
      <c r="AB61" s="8">
        <f t="shared" si="7"/>
        <v>39.599999999999994</v>
      </c>
      <c r="AC61" s="2">
        <f t="shared" si="17"/>
        <v>90</v>
      </c>
      <c r="AG61" s="8"/>
      <c r="AH61" s="8"/>
    </row>
    <row r="62" spans="1:34" ht="18" customHeight="1">
      <c r="A62" s="2">
        <v>57</v>
      </c>
      <c r="B62" s="29">
        <v>64</v>
      </c>
      <c r="C62" s="20" t="s">
        <v>137</v>
      </c>
      <c r="D62" t="s">
        <v>36</v>
      </c>
      <c r="E62"/>
      <c r="F62">
        <v>1800</v>
      </c>
      <c r="G62" s="7">
        <f t="shared" si="0"/>
        <v>1080</v>
      </c>
      <c r="H62" s="7">
        <f t="shared" si="18"/>
        <v>360</v>
      </c>
      <c r="I62" s="7">
        <v>0</v>
      </c>
      <c r="J62" s="7">
        <v>180</v>
      </c>
      <c r="K62" s="7">
        <v>0</v>
      </c>
      <c r="L62" s="7">
        <f t="shared" si="19"/>
        <v>180</v>
      </c>
      <c r="M62" s="2">
        <f t="shared" si="20"/>
        <v>1800</v>
      </c>
      <c r="N62" s="7">
        <v>31</v>
      </c>
      <c r="O62" s="8">
        <f t="shared" si="8"/>
        <v>1080</v>
      </c>
      <c r="P62" s="15">
        <f t="shared" si="9"/>
        <v>360</v>
      </c>
      <c r="Q62" s="15">
        <f t="shared" si="10"/>
        <v>0</v>
      </c>
      <c r="R62" s="15">
        <f t="shared" si="11"/>
        <v>180</v>
      </c>
      <c r="S62">
        <f t="shared" si="4"/>
        <v>0</v>
      </c>
      <c r="T62" s="15">
        <f t="shared" si="12"/>
        <v>180</v>
      </c>
      <c r="U62" s="8">
        <f t="shared" si="13"/>
        <v>1800</v>
      </c>
      <c r="V62" s="8">
        <f t="shared" si="14"/>
        <v>31.500000000000004</v>
      </c>
      <c r="W62" s="8">
        <f t="shared" si="15"/>
        <v>129.6</v>
      </c>
      <c r="Y62" s="8">
        <f t="shared" si="5"/>
        <v>161.1</v>
      </c>
      <c r="Z62" s="10">
        <f t="shared" si="6"/>
        <v>1638.9</v>
      </c>
      <c r="AA62" s="8">
        <f t="shared" si="16"/>
        <v>85.5</v>
      </c>
      <c r="AB62" s="8">
        <f t="shared" si="7"/>
        <v>39.599999999999994</v>
      </c>
      <c r="AC62" s="2">
        <f t="shared" si="17"/>
        <v>90</v>
      </c>
      <c r="AG62" s="8"/>
      <c r="AH62" s="8"/>
    </row>
    <row r="63" spans="1:34" ht="18" customHeight="1">
      <c r="A63" s="2">
        <v>58</v>
      </c>
      <c r="B63" s="33">
        <v>65</v>
      </c>
      <c r="C63" s="20" t="s">
        <v>136</v>
      </c>
      <c r="D63" t="s">
        <v>36</v>
      </c>
      <c r="E63"/>
      <c r="F63">
        <v>1800</v>
      </c>
      <c r="G63" s="7">
        <f t="shared" si="0"/>
        <v>1080</v>
      </c>
      <c r="H63" s="7">
        <f t="shared" si="18"/>
        <v>360</v>
      </c>
      <c r="I63" s="7">
        <v>0</v>
      </c>
      <c r="J63" s="7">
        <v>180</v>
      </c>
      <c r="K63" s="7">
        <v>0</v>
      </c>
      <c r="L63" s="7">
        <f t="shared" si="19"/>
        <v>180</v>
      </c>
      <c r="M63" s="2">
        <f t="shared" si="20"/>
        <v>1800</v>
      </c>
      <c r="N63" s="7">
        <v>17</v>
      </c>
      <c r="O63" s="8">
        <f t="shared" si="8"/>
        <v>592.258064516129</v>
      </c>
      <c r="P63" s="15">
        <f t="shared" si="9"/>
        <v>197.4193548387097</v>
      </c>
      <c r="Q63" s="15">
        <f t="shared" si="10"/>
        <v>0</v>
      </c>
      <c r="R63" s="15">
        <f t="shared" si="11"/>
        <v>98.70967741935485</v>
      </c>
      <c r="S63">
        <f t="shared" si="4"/>
        <v>0</v>
      </c>
      <c r="T63" s="15">
        <f t="shared" si="12"/>
        <v>98.70967741935485</v>
      </c>
      <c r="U63" s="8">
        <f t="shared" si="13"/>
        <v>987.0967741935485</v>
      </c>
      <c r="V63" s="8">
        <f t="shared" si="14"/>
        <v>17.2741935483871</v>
      </c>
      <c r="W63" s="8">
        <f t="shared" si="15"/>
        <v>71.07096774193548</v>
      </c>
      <c r="Y63" s="8">
        <f t="shared" si="5"/>
        <v>88.34516129032258</v>
      </c>
      <c r="Z63" s="10">
        <f t="shared" si="6"/>
        <v>898.7516129032259</v>
      </c>
      <c r="AA63" s="8">
        <f t="shared" si="16"/>
        <v>46.88709677419356</v>
      </c>
      <c r="AB63" s="8">
        <f t="shared" si="7"/>
        <v>22.070967741935476</v>
      </c>
      <c r="AC63" s="2">
        <f t="shared" si="17"/>
        <v>49</v>
      </c>
      <c r="AF63" s="8"/>
      <c r="AG63" s="8"/>
      <c r="AH63" s="8"/>
    </row>
    <row r="64" spans="1:34" ht="18" customHeight="1">
      <c r="A64" s="2">
        <v>59</v>
      </c>
      <c r="B64" s="29">
        <v>66</v>
      </c>
      <c r="C64" s="20" t="s">
        <v>9</v>
      </c>
      <c r="D64" t="s">
        <v>36</v>
      </c>
      <c r="E64"/>
      <c r="F64">
        <v>1800</v>
      </c>
      <c r="G64" s="7">
        <f t="shared" si="0"/>
        <v>1080</v>
      </c>
      <c r="H64" s="7">
        <f t="shared" si="18"/>
        <v>360</v>
      </c>
      <c r="I64" s="7">
        <v>0</v>
      </c>
      <c r="J64" s="7">
        <v>180</v>
      </c>
      <c r="K64" s="7">
        <v>0</v>
      </c>
      <c r="L64" s="7">
        <f t="shared" si="19"/>
        <v>180</v>
      </c>
      <c r="M64" s="2">
        <f t="shared" si="20"/>
        <v>1800</v>
      </c>
      <c r="N64" s="7">
        <v>31</v>
      </c>
      <c r="O64" s="8">
        <f t="shared" si="8"/>
        <v>1080</v>
      </c>
      <c r="P64" s="15">
        <f t="shared" si="9"/>
        <v>360</v>
      </c>
      <c r="Q64" s="15">
        <f t="shared" si="10"/>
        <v>0</v>
      </c>
      <c r="R64" s="15">
        <f t="shared" si="11"/>
        <v>180</v>
      </c>
      <c r="S64">
        <f t="shared" si="4"/>
        <v>0</v>
      </c>
      <c r="T64" s="15">
        <f t="shared" si="12"/>
        <v>180</v>
      </c>
      <c r="U64" s="8">
        <f t="shared" si="13"/>
        <v>1800</v>
      </c>
      <c r="V64" s="8">
        <f t="shared" si="14"/>
        <v>31.500000000000004</v>
      </c>
      <c r="W64" s="8">
        <f t="shared" si="15"/>
        <v>129.6</v>
      </c>
      <c r="Y64" s="8">
        <f t="shared" si="5"/>
        <v>161.1</v>
      </c>
      <c r="Z64" s="10">
        <f t="shared" si="6"/>
        <v>1638.9</v>
      </c>
      <c r="AA64" s="8">
        <f t="shared" si="16"/>
        <v>85.5</v>
      </c>
      <c r="AB64" s="8">
        <f t="shared" si="7"/>
        <v>39.599999999999994</v>
      </c>
      <c r="AC64" s="2">
        <f t="shared" si="17"/>
        <v>90</v>
      </c>
      <c r="AG64" s="8"/>
      <c r="AH64" s="8"/>
    </row>
    <row r="65" spans="1:34" ht="18" customHeight="1">
      <c r="A65" s="2">
        <v>60</v>
      </c>
      <c r="B65" s="33">
        <v>67</v>
      </c>
      <c r="C65" s="20" t="s">
        <v>10</v>
      </c>
      <c r="D65" t="s">
        <v>36</v>
      </c>
      <c r="E65"/>
      <c r="F65">
        <v>1800</v>
      </c>
      <c r="G65" s="7">
        <f t="shared" si="0"/>
        <v>1080</v>
      </c>
      <c r="H65" s="7">
        <f t="shared" si="18"/>
        <v>360</v>
      </c>
      <c r="I65" s="7">
        <v>0</v>
      </c>
      <c r="J65" s="7">
        <v>180</v>
      </c>
      <c r="K65" s="7">
        <v>0</v>
      </c>
      <c r="L65" s="7">
        <f t="shared" si="19"/>
        <v>180</v>
      </c>
      <c r="M65" s="2">
        <f t="shared" si="20"/>
        <v>1800</v>
      </c>
      <c r="N65" s="7">
        <v>31</v>
      </c>
      <c r="O65" s="8">
        <f t="shared" si="8"/>
        <v>1080</v>
      </c>
      <c r="P65" s="15">
        <f t="shared" si="9"/>
        <v>360</v>
      </c>
      <c r="Q65" s="15">
        <f t="shared" si="10"/>
        <v>0</v>
      </c>
      <c r="R65" s="15">
        <f t="shared" si="11"/>
        <v>180</v>
      </c>
      <c r="S65" s="15">
        <f t="shared" si="4"/>
        <v>0</v>
      </c>
      <c r="T65" s="15">
        <f t="shared" si="12"/>
        <v>180</v>
      </c>
      <c r="U65" s="8">
        <f t="shared" si="13"/>
        <v>1800</v>
      </c>
      <c r="V65" s="8">
        <f t="shared" si="14"/>
        <v>31.500000000000004</v>
      </c>
      <c r="W65" s="8">
        <f t="shared" si="15"/>
        <v>129.6</v>
      </c>
      <c r="Y65" s="8">
        <f t="shared" si="5"/>
        <v>161.1</v>
      </c>
      <c r="Z65" s="10">
        <f t="shared" si="6"/>
        <v>1638.9</v>
      </c>
      <c r="AA65" s="8">
        <f t="shared" si="16"/>
        <v>85.5</v>
      </c>
      <c r="AB65" s="8">
        <f t="shared" si="7"/>
        <v>39.599999999999994</v>
      </c>
      <c r="AC65" s="2">
        <f t="shared" si="17"/>
        <v>90</v>
      </c>
      <c r="AF65" s="8"/>
      <c r="AG65" s="8"/>
      <c r="AH65" s="8"/>
    </row>
    <row r="66" spans="1:34" ht="18" customHeight="1">
      <c r="A66" s="2">
        <v>61</v>
      </c>
      <c r="B66" s="29">
        <v>68</v>
      </c>
      <c r="C66" s="20" t="s">
        <v>143</v>
      </c>
      <c r="D66" t="s">
        <v>36</v>
      </c>
      <c r="E66"/>
      <c r="F66">
        <v>1800</v>
      </c>
      <c r="G66" s="7">
        <f t="shared" si="0"/>
        <v>1080</v>
      </c>
      <c r="H66" s="7">
        <f t="shared" si="18"/>
        <v>360</v>
      </c>
      <c r="I66" s="7">
        <v>0</v>
      </c>
      <c r="J66" s="7">
        <v>180</v>
      </c>
      <c r="K66" s="7">
        <v>0</v>
      </c>
      <c r="L66" s="7">
        <f t="shared" si="19"/>
        <v>180</v>
      </c>
      <c r="M66" s="2">
        <f t="shared" si="20"/>
        <v>1800</v>
      </c>
      <c r="N66" s="7">
        <v>14</v>
      </c>
      <c r="O66" s="8">
        <f t="shared" si="8"/>
        <v>487.7419354838709</v>
      </c>
      <c r="P66" s="15">
        <f t="shared" si="9"/>
        <v>162.58064516129033</v>
      </c>
      <c r="Q66" s="15">
        <f t="shared" si="10"/>
        <v>0</v>
      </c>
      <c r="R66" s="15">
        <f t="shared" si="11"/>
        <v>81.29032258064517</v>
      </c>
      <c r="S66">
        <f t="shared" si="4"/>
        <v>0</v>
      </c>
      <c r="T66" s="15">
        <f t="shared" si="12"/>
        <v>81.29032258064517</v>
      </c>
      <c r="U66" s="8">
        <f t="shared" si="13"/>
        <v>812.9032258064515</v>
      </c>
      <c r="V66" s="8">
        <f t="shared" si="14"/>
        <v>14.225806451612902</v>
      </c>
      <c r="W66" s="8">
        <f t="shared" si="15"/>
        <v>58.52903225806451</v>
      </c>
      <c r="Y66" s="8">
        <f t="shared" si="5"/>
        <v>72.75483870967741</v>
      </c>
      <c r="Z66" s="10">
        <f t="shared" si="6"/>
        <v>740.1483870967741</v>
      </c>
      <c r="AA66" s="8">
        <f t="shared" si="16"/>
        <v>38.61290322580645</v>
      </c>
      <c r="AB66" s="8">
        <f t="shared" si="7"/>
        <v>17.52903225806451</v>
      </c>
      <c r="AC66" s="2">
        <f t="shared" si="17"/>
        <v>41</v>
      </c>
      <c r="AF66" s="8"/>
      <c r="AG66" s="8"/>
      <c r="AH66" s="8"/>
    </row>
    <row r="67" spans="1:29" ht="18" customHeight="1">
      <c r="A67" s="2">
        <v>62</v>
      </c>
      <c r="B67" s="33">
        <v>71</v>
      </c>
      <c r="C67" s="32" t="s">
        <v>167</v>
      </c>
      <c r="D67" s="26" t="s">
        <v>36</v>
      </c>
      <c r="E67" s="6"/>
      <c r="F67" s="27">
        <v>2400</v>
      </c>
      <c r="G67" s="7">
        <f t="shared" si="0"/>
        <v>1440</v>
      </c>
      <c r="H67" s="7">
        <f>+F67-G67-I67-J67-L67</f>
        <v>480</v>
      </c>
      <c r="I67" s="7">
        <v>0</v>
      </c>
      <c r="J67" s="7">
        <f aca="true" t="shared" si="21" ref="J67:J78">+F67*10/100</f>
        <v>240</v>
      </c>
      <c r="K67" s="7">
        <v>0</v>
      </c>
      <c r="L67" s="7">
        <f>+F67*10/100</f>
        <v>240</v>
      </c>
      <c r="M67" s="2">
        <f>SUM(G67:L67)</f>
        <v>2400</v>
      </c>
      <c r="N67" s="7">
        <v>7</v>
      </c>
      <c r="O67" s="8">
        <f>G67/31*N67</f>
        <v>325.16129032258067</v>
      </c>
      <c r="P67" s="15">
        <f>H67/31*N67</f>
        <v>108.38709677419355</v>
      </c>
      <c r="Q67" s="15">
        <f>I67/31*N67</f>
        <v>0</v>
      </c>
      <c r="R67" s="15">
        <f>J67/31*N67</f>
        <v>54.193548387096776</v>
      </c>
      <c r="S67">
        <f>K67/31*N67</f>
        <v>0</v>
      </c>
      <c r="T67" s="15">
        <f>L67/31*N67</f>
        <v>54.193548387096776</v>
      </c>
      <c r="U67" s="8">
        <f t="shared" si="13"/>
        <v>541.9354838709678</v>
      </c>
      <c r="V67" s="8">
        <f>(O67+P67+Q67+R67+T67)*1.75%</f>
        <v>9.483870967741938</v>
      </c>
      <c r="W67" s="8">
        <f>(O67+Q67)*12%</f>
        <v>39.01935483870968</v>
      </c>
      <c r="Y67" s="8">
        <f>V67+W67+X67</f>
        <v>48.50322580645162</v>
      </c>
      <c r="Z67" s="10">
        <f>U67-Y67</f>
        <v>493.4322580645162</v>
      </c>
      <c r="AA67" s="8">
        <f>(O67+P67+Q67+R67+T67)*4.75%</f>
        <v>25.74193548387097</v>
      </c>
      <c r="AB67" s="8">
        <f>W67-AC67</f>
        <v>12.019354838709681</v>
      </c>
      <c r="AC67" s="2">
        <f>ROUND(IF(((O67+Q67)*8.33%)&gt;541,541,((O67+Q67)*8.33%)),0)</f>
        <v>27</v>
      </c>
    </row>
    <row r="68" spans="1:29" ht="18" customHeight="1">
      <c r="A68" s="2">
        <v>63</v>
      </c>
      <c r="B68" s="29">
        <v>72</v>
      </c>
      <c r="C68" s="18" t="s">
        <v>170</v>
      </c>
      <c r="D68" s="26" t="s">
        <v>36</v>
      </c>
      <c r="E68" s="6"/>
      <c r="F68" s="27">
        <v>2400</v>
      </c>
      <c r="G68" s="7">
        <f t="shared" si="0"/>
        <v>1440</v>
      </c>
      <c r="H68" s="7">
        <f>+F68-G68-I68-J68-L68</f>
        <v>480</v>
      </c>
      <c r="I68" s="7">
        <v>0</v>
      </c>
      <c r="J68" s="7">
        <f t="shared" si="21"/>
        <v>240</v>
      </c>
      <c r="K68" s="7">
        <v>0</v>
      </c>
      <c r="L68" s="7">
        <f>+F68*10/100</f>
        <v>240</v>
      </c>
      <c r="M68" s="2">
        <f>SUM(G68:L68)</f>
        <v>2400</v>
      </c>
      <c r="N68" s="7">
        <v>31</v>
      </c>
      <c r="O68" s="8">
        <f>G68/31*N68</f>
        <v>1440</v>
      </c>
      <c r="P68" s="15">
        <f>H68/31*N68</f>
        <v>480</v>
      </c>
      <c r="Q68" s="15">
        <f>I68/31*N68</f>
        <v>0</v>
      </c>
      <c r="R68" s="15">
        <f>J68/31*N68</f>
        <v>240</v>
      </c>
      <c r="S68" s="15">
        <f>K68/31*N68</f>
        <v>0</v>
      </c>
      <c r="T68" s="15">
        <f>L68/31*N68</f>
        <v>240</v>
      </c>
      <c r="U68" s="8">
        <f t="shared" si="13"/>
        <v>2400</v>
      </c>
      <c r="V68" s="8">
        <f>(O68+P68+Q68+R68+T68)*1.75%</f>
        <v>42.00000000000001</v>
      </c>
      <c r="W68" s="8">
        <f>(O68+Q68)*12%</f>
        <v>172.79999999999998</v>
      </c>
      <c r="Y68" s="8">
        <f>V68+W68+X68</f>
        <v>214.79999999999998</v>
      </c>
      <c r="Z68" s="10">
        <f>U68-Y68</f>
        <v>2185.2</v>
      </c>
      <c r="AA68" s="8">
        <f>(O68+P68+Q68+R68+T68)*4.75%</f>
        <v>114</v>
      </c>
      <c r="AB68" s="8">
        <f>W68-AC68</f>
        <v>52.79999999999998</v>
      </c>
      <c r="AC68" s="2">
        <f>ROUND(IF(((O68+Q68)*8.33%)&gt;541,541,((O68+Q68)*8.33%)),0)</f>
        <v>120</v>
      </c>
    </row>
    <row r="69" spans="1:29" ht="18" customHeight="1">
      <c r="A69" s="2">
        <v>64</v>
      </c>
      <c r="B69" s="33">
        <v>73</v>
      </c>
      <c r="C69" s="18" t="s">
        <v>5</v>
      </c>
      <c r="D69" s="26" t="s">
        <v>36</v>
      </c>
      <c r="E69" s="6"/>
      <c r="F69" s="27">
        <v>2400</v>
      </c>
      <c r="G69" s="7">
        <f t="shared" si="0"/>
        <v>1440</v>
      </c>
      <c r="H69" s="7">
        <f t="shared" si="18"/>
        <v>480</v>
      </c>
      <c r="I69" s="7">
        <v>0</v>
      </c>
      <c r="J69" s="7">
        <f t="shared" si="21"/>
        <v>240</v>
      </c>
      <c r="K69" s="7">
        <v>0</v>
      </c>
      <c r="L69" s="7">
        <f t="shared" si="19"/>
        <v>240</v>
      </c>
      <c r="M69" s="2">
        <f t="shared" si="20"/>
        <v>2400</v>
      </c>
      <c r="N69" s="7">
        <v>31</v>
      </c>
      <c r="O69" s="8">
        <f>G69/31*N69</f>
        <v>1440</v>
      </c>
      <c r="P69" s="15">
        <f>H69/31*N69</f>
        <v>480</v>
      </c>
      <c r="Q69" s="15">
        <f>I69/31*N69</f>
        <v>0</v>
      </c>
      <c r="R69" s="15">
        <f>J69/31*N69</f>
        <v>240</v>
      </c>
      <c r="S69" s="15">
        <f>K69/31*N69</f>
        <v>0</v>
      </c>
      <c r="T69" s="15">
        <f>L69/31*N69</f>
        <v>240</v>
      </c>
      <c r="U69" s="8">
        <f t="shared" si="13"/>
        <v>2400</v>
      </c>
      <c r="V69" s="8">
        <f>(O69+P69+Q69+R69+T69)*1.75%</f>
        <v>42.00000000000001</v>
      </c>
      <c r="W69" s="8">
        <f>(O69+Q69)*12%</f>
        <v>172.79999999999998</v>
      </c>
      <c r="Y69" s="8">
        <f>V69+W69+X69</f>
        <v>214.79999999999998</v>
      </c>
      <c r="Z69" s="10">
        <f>U69-Y69</f>
        <v>2185.2</v>
      </c>
      <c r="AA69" s="8">
        <f>(O69+P69+Q69+R69+T69)*4.75%</f>
        <v>114</v>
      </c>
      <c r="AB69" s="8">
        <f>W69-AC69</f>
        <v>52.79999999999998</v>
      </c>
      <c r="AC69" s="2">
        <f>ROUND(IF(((O69+Q69)*8.33%)&gt;541,541,((O69+Q69)*8.33%)),0)</f>
        <v>120</v>
      </c>
    </row>
    <row r="70" spans="1:26" ht="15.75" customHeight="1">
      <c r="A70" s="2">
        <v>65</v>
      </c>
      <c r="B70" s="25"/>
      <c r="C70" s="18" t="s">
        <v>73</v>
      </c>
      <c r="D70" s="30" t="s">
        <v>36</v>
      </c>
      <c r="F70" s="27">
        <v>2200</v>
      </c>
      <c r="G70" s="7">
        <f aca="true" t="shared" si="22" ref="G70:G79">(+F70*60/100)</f>
        <v>1320</v>
      </c>
      <c r="H70" s="7">
        <f t="shared" si="18"/>
        <v>440</v>
      </c>
      <c r="I70" s="7">
        <v>0</v>
      </c>
      <c r="J70" s="7">
        <f t="shared" si="21"/>
        <v>220</v>
      </c>
      <c r="K70" s="7">
        <v>0</v>
      </c>
      <c r="L70" s="7">
        <f t="shared" si="19"/>
        <v>220</v>
      </c>
      <c r="M70" s="2">
        <f t="shared" si="20"/>
        <v>2200</v>
      </c>
      <c r="N70" s="7">
        <v>10</v>
      </c>
      <c r="O70" s="8">
        <f aca="true" t="shared" si="23" ref="O70:O78">G70/31*N70</f>
        <v>425.8064516129032</v>
      </c>
      <c r="P70" s="15">
        <f aca="true" t="shared" si="24" ref="P70:P78">H70/31*N70</f>
        <v>141.93548387096774</v>
      </c>
      <c r="Q70" s="15">
        <f aca="true" t="shared" si="25" ref="Q70:Q78">I70/31*N70</f>
        <v>0</v>
      </c>
      <c r="R70" s="15">
        <f aca="true" t="shared" si="26" ref="R70:R78">J70/31*N70</f>
        <v>70.96774193548387</v>
      </c>
      <c r="S70" s="15">
        <f aca="true" t="shared" si="27" ref="S70:S78">K70/31*N70</f>
        <v>0</v>
      </c>
      <c r="T70" s="15">
        <f aca="true" t="shared" si="28" ref="T70:T78">L70/31*N70</f>
        <v>70.96774193548387</v>
      </c>
      <c r="U70" s="8">
        <f t="shared" si="13"/>
        <v>709.6774193548388</v>
      </c>
      <c r="V70" s="8">
        <f aca="true" t="shared" si="29" ref="V70:V78">(O70+P70+Q70+R70+T70)*1.75%</f>
        <v>12.41935483870968</v>
      </c>
      <c r="W70" s="8">
        <f aca="true" t="shared" si="30" ref="W70:W78">(O70+Q70)*12%</f>
        <v>51.09677419354838</v>
      </c>
      <c r="Y70" s="8">
        <f aca="true" t="shared" si="31" ref="Y70:Y78">V70+W70+X70</f>
        <v>63.51612903225806</v>
      </c>
      <c r="Z70" s="10">
        <f aca="true" t="shared" si="32" ref="Z70:Z78">U70-Y70</f>
        <v>646.1612903225807</v>
      </c>
    </row>
    <row r="71" spans="1:28" ht="18" customHeight="1">
      <c r="A71" s="2">
        <v>66</v>
      </c>
      <c r="B71" s="25"/>
      <c r="C71" s="18" t="s">
        <v>6</v>
      </c>
      <c r="D71" s="26" t="s">
        <v>36</v>
      </c>
      <c r="E71" s="6"/>
      <c r="F71" s="27">
        <v>2200</v>
      </c>
      <c r="G71" s="7">
        <f t="shared" si="22"/>
        <v>1320</v>
      </c>
      <c r="H71" s="7">
        <f>+F71-G71-I71-J71-L71</f>
        <v>440</v>
      </c>
      <c r="I71" s="7">
        <v>0</v>
      </c>
      <c r="J71" s="7">
        <f t="shared" si="21"/>
        <v>220</v>
      </c>
      <c r="K71" s="7">
        <v>0</v>
      </c>
      <c r="L71" s="7">
        <f>+F71*10/100</f>
        <v>220</v>
      </c>
      <c r="M71" s="2">
        <f>SUM(G71:L71)</f>
        <v>2200</v>
      </c>
      <c r="N71" s="7">
        <v>7</v>
      </c>
      <c r="O71" s="8">
        <f t="shared" si="23"/>
        <v>298.06451612903226</v>
      </c>
      <c r="P71" s="15">
        <f t="shared" si="24"/>
        <v>99.35483870967742</v>
      </c>
      <c r="Q71" s="15">
        <f t="shared" si="25"/>
        <v>0</v>
      </c>
      <c r="R71" s="15">
        <f t="shared" si="26"/>
        <v>49.67741935483871</v>
      </c>
      <c r="S71" s="15">
        <f t="shared" si="27"/>
        <v>0</v>
      </c>
      <c r="T71" s="15">
        <f t="shared" si="28"/>
        <v>49.67741935483871</v>
      </c>
      <c r="U71" s="8">
        <f aca="true" t="shared" si="33" ref="U71:U79">SUM(O71:T71)</f>
        <v>496.77419354838713</v>
      </c>
      <c r="V71" s="8">
        <f t="shared" si="29"/>
        <v>8.693548387096776</v>
      </c>
      <c r="W71" s="8">
        <f t="shared" si="30"/>
        <v>35.76774193548387</v>
      </c>
      <c r="Y71" s="8">
        <f t="shared" si="31"/>
        <v>44.461290322580645</v>
      </c>
      <c r="Z71" s="10">
        <f t="shared" si="32"/>
        <v>452.3129032258065</v>
      </c>
      <c r="AA71" s="8"/>
      <c r="AB71" s="8"/>
    </row>
    <row r="72" spans="1:28" ht="18" customHeight="1">
      <c r="A72" s="2">
        <v>67</v>
      </c>
      <c r="B72" s="25"/>
      <c r="C72" s="18" t="s">
        <v>182</v>
      </c>
      <c r="D72" s="26" t="s">
        <v>36</v>
      </c>
      <c r="E72" s="6"/>
      <c r="F72" s="27">
        <v>2200</v>
      </c>
      <c r="G72" s="7">
        <f t="shared" si="22"/>
        <v>1320</v>
      </c>
      <c r="H72" s="7">
        <f>+F72-G72-I72-J72-L72</f>
        <v>440</v>
      </c>
      <c r="I72" s="7">
        <v>0</v>
      </c>
      <c r="J72" s="7">
        <f t="shared" si="21"/>
        <v>220</v>
      </c>
      <c r="K72" s="7">
        <v>0</v>
      </c>
      <c r="L72" s="7">
        <f>+F72*10/100</f>
        <v>220</v>
      </c>
      <c r="M72" s="2">
        <f>SUM(G72:L72)</f>
        <v>2200</v>
      </c>
      <c r="N72" s="7">
        <v>24</v>
      </c>
      <c r="O72" s="8">
        <f t="shared" si="23"/>
        <v>1021.9354838709677</v>
      </c>
      <c r="P72" s="15">
        <f t="shared" si="24"/>
        <v>340.64516129032256</v>
      </c>
      <c r="Q72" s="15">
        <f t="shared" si="25"/>
        <v>0</v>
      </c>
      <c r="R72" s="15">
        <f t="shared" si="26"/>
        <v>170.32258064516128</v>
      </c>
      <c r="S72" s="15">
        <f t="shared" si="27"/>
        <v>0</v>
      </c>
      <c r="T72" s="15">
        <f t="shared" si="28"/>
        <v>170.32258064516128</v>
      </c>
      <c r="U72" s="8">
        <f t="shared" si="33"/>
        <v>1703.2258064516127</v>
      </c>
      <c r="V72" s="8">
        <f t="shared" si="29"/>
        <v>29.806451612903224</v>
      </c>
      <c r="W72" s="8">
        <f t="shared" si="30"/>
        <v>122.63225806451612</v>
      </c>
      <c r="Y72" s="8">
        <f t="shared" si="31"/>
        <v>152.43870967741935</v>
      </c>
      <c r="Z72" s="10">
        <f t="shared" si="32"/>
        <v>1550.7870967741933</v>
      </c>
      <c r="AA72" s="8"/>
      <c r="AB72" s="8"/>
    </row>
    <row r="73" spans="1:28" ht="18" customHeight="1">
      <c r="A73" s="2">
        <v>68</v>
      </c>
      <c r="B73" s="25"/>
      <c r="C73" s="18" t="s">
        <v>183</v>
      </c>
      <c r="D73" s="26" t="s">
        <v>36</v>
      </c>
      <c r="E73" s="6"/>
      <c r="F73" s="27">
        <v>2400</v>
      </c>
      <c r="G73" s="7">
        <f t="shared" si="22"/>
        <v>1440</v>
      </c>
      <c r="H73" s="7">
        <f aca="true" t="shared" si="34" ref="H73:H78">+F73-G73-I73-J73-L73</f>
        <v>480</v>
      </c>
      <c r="I73" s="7">
        <v>0</v>
      </c>
      <c r="J73" s="7">
        <f t="shared" si="21"/>
        <v>240</v>
      </c>
      <c r="K73" s="7">
        <v>0</v>
      </c>
      <c r="L73" s="7">
        <f aca="true" t="shared" si="35" ref="L73:L78">+F73*10/100</f>
        <v>240</v>
      </c>
      <c r="M73" s="2">
        <f aca="true" t="shared" si="36" ref="M73:M78">SUM(G73:L73)</f>
        <v>2400</v>
      </c>
      <c r="N73" s="7">
        <v>15</v>
      </c>
      <c r="O73" s="8">
        <f t="shared" si="23"/>
        <v>696.7741935483871</v>
      </c>
      <c r="P73" s="15">
        <f t="shared" si="24"/>
        <v>232.25806451612902</v>
      </c>
      <c r="Q73" s="15">
        <f t="shared" si="25"/>
        <v>0</v>
      </c>
      <c r="R73" s="15">
        <f t="shared" si="26"/>
        <v>116.12903225806451</v>
      </c>
      <c r="S73" s="15">
        <f t="shared" si="27"/>
        <v>0</v>
      </c>
      <c r="T73" s="15">
        <f t="shared" si="28"/>
        <v>116.12903225806451</v>
      </c>
      <c r="U73" s="8">
        <f t="shared" si="33"/>
        <v>1161.290322580645</v>
      </c>
      <c r="V73" s="8">
        <f t="shared" si="29"/>
        <v>20.32258064516129</v>
      </c>
      <c r="W73" s="8">
        <f t="shared" si="30"/>
        <v>83.61290322580645</v>
      </c>
      <c r="Y73" s="8">
        <f t="shared" si="31"/>
        <v>103.93548387096774</v>
      </c>
      <c r="Z73" s="10">
        <f t="shared" si="32"/>
        <v>1057.354838709677</v>
      </c>
      <c r="AA73" s="8"/>
      <c r="AB73" s="8"/>
    </row>
    <row r="74" spans="1:28" ht="18" customHeight="1">
      <c r="A74" s="2">
        <v>69</v>
      </c>
      <c r="B74" s="25"/>
      <c r="C74" s="18" t="s">
        <v>184</v>
      </c>
      <c r="D74" s="26" t="s">
        <v>36</v>
      </c>
      <c r="E74" s="6"/>
      <c r="F74" s="27">
        <v>3000</v>
      </c>
      <c r="G74" s="7">
        <f t="shared" si="22"/>
        <v>1800</v>
      </c>
      <c r="H74" s="7">
        <f t="shared" si="34"/>
        <v>600</v>
      </c>
      <c r="I74" s="7">
        <v>0</v>
      </c>
      <c r="J74" s="7">
        <f t="shared" si="21"/>
        <v>300</v>
      </c>
      <c r="K74" s="7">
        <v>0</v>
      </c>
      <c r="L74" s="7">
        <f t="shared" si="35"/>
        <v>300</v>
      </c>
      <c r="M74" s="2">
        <f t="shared" si="36"/>
        <v>3000</v>
      </c>
      <c r="N74" s="7">
        <v>22</v>
      </c>
      <c r="O74" s="8">
        <f t="shared" si="23"/>
        <v>1277.4193548387098</v>
      </c>
      <c r="P74" s="15">
        <f t="shared" si="24"/>
        <v>425.80645161290323</v>
      </c>
      <c r="Q74" s="15">
        <f t="shared" si="25"/>
        <v>0</v>
      </c>
      <c r="R74" s="15">
        <f t="shared" si="26"/>
        <v>212.90322580645162</v>
      </c>
      <c r="S74" s="15">
        <f t="shared" si="27"/>
        <v>0</v>
      </c>
      <c r="T74" s="15">
        <f t="shared" si="28"/>
        <v>212.90322580645162</v>
      </c>
      <c r="U74" s="8">
        <f t="shared" si="33"/>
        <v>2129.032258064516</v>
      </c>
      <c r="V74" s="8">
        <f t="shared" si="29"/>
        <v>37.25806451612903</v>
      </c>
      <c r="W74" s="8">
        <f t="shared" si="30"/>
        <v>153.29032258064515</v>
      </c>
      <c r="Y74" s="8">
        <f t="shared" si="31"/>
        <v>190.54838709677418</v>
      </c>
      <c r="Z74" s="10">
        <f t="shared" si="32"/>
        <v>1938.483870967742</v>
      </c>
      <c r="AA74" s="8"/>
      <c r="AB74" s="8"/>
    </row>
    <row r="75" spans="1:28" ht="18" customHeight="1">
      <c r="A75" s="2">
        <v>70</v>
      </c>
      <c r="B75" s="25"/>
      <c r="C75" s="18" t="s">
        <v>185</v>
      </c>
      <c r="D75" s="26" t="s">
        <v>186</v>
      </c>
      <c r="E75" s="6"/>
      <c r="F75" s="27">
        <v>3000</v>
      </c>
      <c r="G75" s="7">
        <f t="shared" si="22"/>
        <v>1800</v>
      </c>
      <c r="H75" s="7">
        <f t="shared" si="34"/>
        <v>600</v>
      </c>
      <c r="I75" s="7">
        <v>0</v>
      </c>
      <c r="J75" s="7">
        <f t="shared" si="21"/>
        <v>300</v>
      </c>
      <c r="K75" s="7">
        <v>0</v>
      </c>
      <c r="L75" s="7">
        <f t="shared" si="35"/>
        <v>300</v>
      </c>
      <c r="M75" s="2">
        <f t="shared" si="36"/>
        <v>3000</v>
      </c>
      <c r="N75" s="7">
        <v>25</v>
      </c>
      <c r="O75" s="8">
        <f t="shared" si="23"/>
        <v>1451.6129032258063</v>
      </c>
      <c r="P75" s="15">
        <f t="shared" si="24"/>
        <v>483.8709677419355</v>
      </c>
      <c r="Q75" s="15">
        <f t="shared" si="25"/>
        <v>0</v>
      </c>
      <c r="R75" s="15">
        <f t="shared" si="26"/>
        <v>241.93548387096774</v>
      </c>
      <c r="S75" s="15">
        <f t="shared" si="27"/>
        <v>0</v>
      </c>
      <c r="T75" s="15">
        <f t="shared" si="28"/>
        <v>241.93548387096774</v>
      </c>
      <c r="U75" s="8">
        <f t="shared" si="33"/>
        <v>2419.3548387096776</v>
      </c>
      <c r="V75" s="8">
        <f t="shared" si="29"/>
        <v>42.33870967741936</v>
      </c>
      <c r="W75" s="8">
        <f t="shared" si="30"/>
        <v>174.19354838709677</v>
      </c>
      <c r="Y75" s="8">
        <f t="shared" si="31"/>
        <v>216.53225806451613</v>
      </c>
      <c r="Z75" s="10">
        <f t="shared" si="32"/>
        <v>2202.8225806451615</v>
      </c>
      <c r="AA75" s="8"/>
      <c r="AB75" s="8"/>
    </row>
    <row r="76" spans="1:28" ht="18" customHeight="1">
      <c r="A76" s="2">
        <v>71</v>
      </c>
      <c r="B76" s="25"/>
      <c r="C76" s="18" t="s">
        <v>187</v>
      </c>
      <c r="D76" s="26" t="s">
        <v>36</v>
      </c>
      <c r="E76" s="6"/>
      <c r="F76" s="27">
        <v>2400</v>
      </c>
      <c r="G76" s="7">
        <f t="shared" si="22"/>
        <v>1440</v>
      </c>
      <c r="H76" s="7">
        <f t="shared" si="34"/>
        <v>480</v>
      </c>
      <c r="I76" s="7">
        <v>0</v>
      </c>
      <c r="J76" s="7">
        <f t="shared" si="21"/>
        <v>240</v>
      </c>
      <c r="K76" s="7">
        <v>0</v>
      </c>
      <c r="L76" s="7">
        <f t="shared" si="35"/>
        <v>240</v>
      </c>
      <c r="M76" s="2">
        <f t="shared" si="36"/>
        <v>2400</v>
      </c>
      <c r="N76" s="7">
        <v>31</v>
      </c>
      <c r="O76" s="8">
        <f t="shared" si="23"/>
        <v>1440</v>
      </c>
      <c r="P76" s="15">
        <f t="shared" si="24"/>
        <v>480</v>
      </c>
      <c r="Q76" s="15">
        <f t="shared" si="25"/>
        <v>0</v>
      </c>
      <c r="R76" s="15">
        <f t="shared" si="26"/>
        <v>240</v>
      </c>
      <c r="S76" s="15">
        <f t="shared" si="27"/>
        <v>0</v>
      </c>
      <c r="T76" s="15">
        <f t="shared" si="28"/>
        <v>240</v>
      </c>
      <c r="U76" s="8">
        <f t="shared" si="33"/>
        <v>2400</v>
      </c>
      <c r="V76" s="8">
        <f t="shared" si="29"/>
        <v>42.00000000000001</v>
      </c>
      <c r="W76" s="8">
        <f t="shared" si="30"/>
        <v>172.79999999999998</v>
      </c>
      <c r="Y76" s="8">
        <f t="shared" si="31"/>
        <v>214.79999999999998</v>
      </c>
      <c r="Z76" s="10">
        <f t="shared" si="32"/>
        <v>2185.2</v>
      </c>
      <c r="AA76" s="8"/>
      <c r="AB76" s="8"/>
    </row>
    <row r="77" spans="1:28" ht="18" customHeight="1">
      <c r="A77" s="2">
        <v>72</v>
      </c>
      <c r="B77" s="25"/>
      <c r="C77" s="18" t="s">
        <v>188</v>
      </c>
      <c r="D77" s="26" t="s">
        <v>36</v>
      </c>
      <c r="E77" s="6"/>
      <c r="F77" s="27">
        <v>2400</v>
      </c>
      <c r="G77" s="7">
        <f t="shared" si="22"/>
        <v>1440</v>
      </c>
      <c r="H77" s="7">
        <f t="shared" si="34"/>
        <v>480</v>
      </c>
      <c r="I77" s="7">
        <v>0</v>
      </c>
      <c r="J77" s="7">
        <f t="shared" si="21"/>
        <v>240</v>
      </c>
      <c r="K77" s="7">
        <v>0</v>
      </c>
      <c r="L77" s="7">
        <f t="shared" si="35"/>
        <v>240</v>
      </c>
      <c r="M77" s="2">
        <f t="shared" si="36"/>
        <v>2400</v>
      </c>
      <c r="N77" s="7">
        <v>31</v>
      </c>
      <c r="O77" s="8">
        <f t="shared" si="23"/>
        <v>1440</v>
      </c>
      <c r="P77" s="15">
        <f t="shared" si="24"/>
        <v>480</v>
      </c>
      <c r="Q77" s="15">
        <f t="shared" si="25"/>
        <v>0</v>
      </c>
      <c r="R77" s="15">
        <f t="shared" si="26"/>
        <v>240</v>
      </c>
      <c r="S77" s="15">
        <f t="shared" si="27"/>
        <v>0</v>
      </c>
      <c r="T77" s="15">
        <f t="shared" si="28"/>
        <v>240</v>
      </c>
      <c r="U77" s="8">
        <f t="shared" si="33"/>
        <v>2400</v>
      </c>
      <c r="V77" s="8">
        <f t="shared" si="29"/>
        <v>42.00000000000001</v>
      </c>
      <c r="W77" s="8">
        <f t="shared" si="30"/>
        <v>172.79999999999998</v>
      </c>
      <c r="Y77" s="8">
        <f t="shared" si="31"/>
        <v>214.79999999999998</v>
      </c>
      <c r="Z77" s="10">
        <f t="shared" si="32"/>
        <v>2185.2</v>
      </c>
      <c r="AA77" s="8"/>
      <c r="AB77" s="8"/>
    </row>
    <row r="78" spans="1:26" ht="18" customHeight="1">
      <c r="A78" s="2">
        <v>73</v>
      </c>
      <c r="B78" s="25"/>
      <c r="C78" s="18" t="s">
        <v>189</v>
      </c>
      <c r="D78" s="26" t="s">
        <v>36</v>
      </c>
      <c r="E78" s="6"/>
      <c r="F78" s="27">
        <v>2400</v>
      </c>
      <c r="G78" s="7">
        <f t="shared" si="22"/>
        <v>1440</v>
      </c>
      <c r="H78" s="7">
        <f t="shared" si="34"/>
        <v>480</v>
      </c>
      <c r="I78" s="7">
        <v>0</v>
      </c>
      <c r="J78" s="7">
        <f t="shared" si="21"/>
        <v>240</v>
      </c>
      <c r="K78" s="7">
        <v>0</v>
      </c>
      <c r="L78" s="7">
        <f t="shared" si="35"/>
        <v>240</v>
      </c>
      <c r="M78" s="2">
        <f t="shared" si="36"/>
        <v>2400</v>
      </c>
      <c r="N78" s="7">
        <v>31</v>
      </c>
      <c r="O78" s="8">
        <f t="shared" si="23"/>
        <v>1440</v>
      </c>
      <c r="P78" s="15">
        <f t="shared" si="24"/>
        <v>480</v>
      </c>
      <c r="Q78" s="15">
        <f t="shared" si="25"/>
        <v>0</v>
      </c>
      <c r="R78" s="15">
        <f t="shared" si="26"/>
        <v>240</v>
      </c>
      <c r="S78" s="15">
        <f t="shared" si="27"/>
        <v>0</v>
      </c>
      <c r="T78" s="15">
        <f t="shared" si="28"/>
        <v>240</v>
      </c>
      <c r="U78" s="8">
        <f t="shared" si="33"/>
        <v>2400</v>
      </c>
      <c r="V78" s="8">
        <f t="shared" si="29"/>
        <v>42.00000000000001</v>
      </c>
      <c r="W78" s="8">
        <f t="shared" si="30"/>
        <v>172.79999999999998</v>
      </c>
      <c r="Y78" s="8">
        <f t="shared" si="31"/>
        <v>214.79999999999998</v>
      </c>
      <c r="Z78" s="10">
        <f t="shared" si="32"/>
        <v>2185.2</v>
      </c>
    </row>
    <row r="79" spans="1:26" ht="18" customHeight="1">
      <c r="A79" s="2">
        <v>74</v>
      </c>
      <c r="B79" s="25"/>
      <c r="C79" s="18" t="s">
        <v>190</v>
      </c>
      <c r="D79" s="26" t="s">
        <v>36</v>
      </c>
      <c r="E79" s="6"/>
      <c r="F79" s="27">
        <v>2400</v>
      </c>
      <c r="G79" s="7">
        <f t="shared" si="22"/>
        <v>1440</v>
      </c>
      <c r="H79" s="7">
        <f>+F79-G79-I79-J79-L79</f>
        <v>480</v>
      </c>
      <c r="I79" s="7">
        <v>0</v>
      </c>
      <c r="J79" s="7">
        <f>+F79*10/100</f>
        <v>240</v>
      </c>
      <c r="K79" s="7">
        <v>0</v>
      </c>
      <c r="L79" s="7">
        <f>+F79*10/100</f>
        <v>240</v>
      </c>
      <c r="M79" s="2">
        <f>SUM(G79:L79)</f>
        <v>2400</v>
      </c>
      <c r="N79" s="7">
        <v>9</v>
      </c>
      <c r="O79" s="8">
        <f>G79/31*N79</f>
        <v>418.06451612903226</v>
      </c>
      <c r="P79" s="15">
        <f>H79/31*N79</f>
        <v>139.35483870967744</v>
      </c>
      <c r="Q79" s="15">
        <f>I79/31*N79</f>
        <v>0</v>
      </c>
      <c r="R79" s="15">
        <f>J79/31*N79</f>
        <v>69.67741935483872</v>
      </c>
      <c r="S79" s="15">
        <f>K79/31*N79</f>
        <v>0</v>
      </c>
      <c r="T79" s="15">
        <f>L79/31*N79</f>
        <v>69.67741935483872</v>
      </c>
      <c r="U79" s="8">
        <f t="shared" si="33"/>
        <v>696.7741935483873</v>
      </c>
      <c r="V79" s="8">
        <f>(O79+P79+Q79+R79+T79)*1.75%</f>
        <v>12.19354838709678</v>
      </c>
      <c r="W79" s="8">
        <f>(O79+Q79)*12%</f>
        <v>50.16774193548387</v>
      </c>
      <c r="Y79" s="8">
        <f>V79+W79+X79</f>
        <v>62.36129032258064</v>
      </c>
      <c r="Z79" s="10">
        <f>U79-Y79</f>
        <v>634.4129032258066</v>
      </c>
    </row>
    <row r="80" spans="2:30" ht="18" customHeight="1">
      <c r="B80" s="25"/>
      <c r="U80" s="8"/>
      <c r="AD80" s="8"/>
    </row>
    <row r="81" ht="18" customHeight="1"/>
    <row r="82" spans="4:34" ht="18" customHeight="1">
      <c r="D82" s="6" t="s">
        <v>30</v>
      </c>
      <c r="F82" s="2">
        <f>SUM(F6:F68)</f>
        <v>185280</v>
      </c>
      <c r="G82" s="14">
        <f>SUM(G6:G123)</f>
        <v>107748</v>
      </c>
      <c r="H82" s="14">
        <f>SUM(H6:H123)</f>
        <v>35921</v>
      </c>
      <c r="I82" s="14">
        <f>SUM(I6:I123)</f>
        <v>0</v>
      </c>
      <c r="J82" s="14">
        <f>SUM(J6:J123)</f>
        <v>17953</v>
      </c>
      <c r="K82" s="14">
        <f>SUM(K6:K123)</f>
        <v>0</v>
      </c>
      <c r="L82" s="14">
        <f>SUM(L6:L72)</f>
        <v>19428</v>
      </c>
      <c r="M82" s="14">
        <f>SUM(M6:M123)</f>
        <v>179580</v>
      </c>
      <c r="N82" s="14">
        <f>SUM(N6:N81)</f>
        <v>1982</v>
      </c>
      <c r="O82" s="22">
        <f aca="true" t="shared" si="37" ref="O82:Z82">SUM(O6:O81)</f>
        <v>112119.48387096776</v>
      </c>
      <c r="P82" s="22">
        <f t="shared" si="37"/>
        <v>37378.161290322576</v>
      </c>
      <c r="Q82" s="22">
        <f t="shared" si="37"/>
        <v>0</v>
      </c>
      <c r="R82" s="22">
        <f t="shared" si="37"/>
        <v>18681.580645161288</v>
      </c>
      <c r="S82" s="22">
        <f t="shared" si="37"/>
        <v>0</v>
      </c>
      <c r="T82" s="22">
        <f t="shared" si="37"/>
        <v>18686.580645161288</v>
      </c>
      <c r="U82" s="8">
        <f>SUM(U6:U79)</f>
        <v>186865.80645161288</v>
      </c>
      <c r="V82" s="22">
        <f t="shared" si="37"/>
        <v>3270.1516129032266</v>
      </c>
      <c r="W82" s="22">
        <f t="shared" si="37"/>
        <v>13454.338064516129</v>
      </c>
      <c r="X82" s="22">
        <f t="shared" si="37"/>
        <v>0</v>
      </c>
      <c r="Y82" s="22">
        <f t="shared" si="37"/>
        <v>16724.489677419355</v>
      </c>
      <c r="Z82" s="22">
        <f t="shared" si="37"/>
        <v>170141.31677419355</v>
      </c>
      <c r="AA82" s="22">
        <f>SUM(AA6:AA69)</f>
        <v>8091.609677419356</v>
      </c>
      <c r="AB82" s="22">
        <f>SUM(AB6:AB69)</f>
        <v>3754.1767741935473</v>
      </c>
      <c r="AC82" s="22">
        <f>SUM(AC6:AC69)</f>
        <v>8511</v>
      </c>
      <c r="AD82" s="4"/>
      <c r="AE82" s="4"/>
      <c r="AF82" s="13"/>
      <c r="AG82" s="13"/>
      <c r="AH82" s="8"/>
    </row>
    <row r="83" spans="4:34" ht="18" customHeight="1">
      <c r="D83" s="6"/>
      <c r="G83" s="14"/>
      <c r="H83" s="14"/>
      <c r="I83" s="14"/>
      <c r="J83" s="14"/>
      <c r="K83" s="14"/>
      <c r="L83" s="14"/>
      <c r="M83" s="14"/>
      <c r="N83" s="14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4"/>
      <c r="AE83" s="4"/>
      <c r="AF83" s="13"/>
      <c r="AG83" s="13"/>
      <c r="AH83" s="8"/>
    </row>
    <row r="84" ht="18" customHeight="1">
      <c r="C84" s="2" t="s">
        <v>193</v>
      </c>
    </row>
    <row r="85" spans="3:22" ht="18" customHeight="1">
      <c r="C85" s="63" t="s">
        <v>159</v>
      </c>
      <c r="D85" s="63"/>
      <c r="Q85" s="64" t="s">
        <v>166</v>
      </c>
      <c r="R85" s="64"/>
      <c r="S85" s="64"/>
      <c r="T85" s="64"/>
      <c r="U85" s="64"/>
      <c r="V85" s="64"/>
    </row>
    <row r="86" ht="18" customHeight="1">
      <c r="V86" s="2"/>
    </row>
    <row r="87" spans="3:22" ht="18" customHeight="1">
      <c r="C87" s="2" t="s">
        <v>152</v>
      </c>
      <c r="D87" s="2">
        <v>118485</v>
      </c>
      <c r="Q87" s="66" t="s">
        <v>151</v>
      </c>
      <c r="R87" s="66"/>
      <c r="S87" s="66"/>
      <c r="T87" s="66"/>
      <c r="U87" s="66"/>
      <c r="V87" s="2">
        <v>72</v>
      </c>
    </row>
    <row r="88" spans="3:22" ht="18" customHeight="1">
      <c r="C88" s="7" t="s">
        <v>153</v>
      </c>
      <c r="D88" s="2">
        <v>118485</v>
      </c>
      <c r="Q88" s="66" t="s">
        <v>163</v>
      </c>
      <c r="R88" s="66"/>
      <c r="S88" s="66"/>
      <c r="T88" s="66"/>
      <c r="U88" s="66"/>
      <c r="V88" s="2">
        <v>197475</v>
      </c>
    </row>
    <row r="89" spans="3:22" ht="18" customHeight="1">
      <c r="C89" s="2" t="s">
        <v>151</v>
      </c>
      <c r="D89" s="2">
        <v>72</v>
      </c>
      <c r="Q89" s="66" t="s">
        <v>165</v>
      </c>
      <c r="R89" s="66"/>
      <c r="S89" s="66"/>
      <c r="T89" s="66"/>
      <c r="U89" s="66"/>
      <c r="V89" s="2">
        <v>3456</v>
      </c>
    </row>
    <row r="90" spans="3:22" ht="18" customHeight="1">
      <c r="C90" s="23">
        <v>0.12</v>
      </c>
      <c r="D90" s="2">
        <v>14218</v>
      </c>
      <c r="Q90" s="67" t="s">
        <v>164</v>
      </c>
      <c r="R90" s="67"/>
      <c r="S90" s="67"/>
      <c r="T90" s="67"/>
      <c r="U90" s="67"/>
      <c r="V90" s="7">
        <v>9380</v>
      </c>
    </row>
    <row r="91" spans="3:22" ht="18" customHeight="1">
      <c r="C91" s="24">
        <v>0.0367</v>
      </c>
      <c r="D91" s="7">
        <v>4352</v>
      </c>
      <c r="R91" s="4"/>
      <c r="S91" s="4"/>
      <c r="T91" s="4"/>
      <c r="V91" s="2"/>
    </row>
    <row r="92" spans="3:22" ht="18" customHeight="1">
      <c r="C92" s="24">
        <v>0.0833</v>
      </c>
      <c r="D92" s="7">
        <v>9866</v>
      </c>
      <c r="U92" s="12" t="s">
        <v>30</v>
      </c>
      <c r="V92" s="4">
        <f>SUM(V89:V90)</f>
        <v>12836</v>
      </c>
    </row>
    <row r="93" spans="3:4" ht="18" customHeight="1">
      <c r="C93" s="24">
        <v>0.0161</v>
      </c>
      <c r="D93" s="25">
        <v>1908</v>
      </c>
    </row>
    <row r="94" spans="3:4" ht="18" customHeight="1">
      <c r="C94" s="12" t="s">
        <v>30</v>
      </c>
      <c r="D94" s="4">
        <f>SUM(D90:D93)</f>
        <v>30344</v>
      </c>
    </row>
    <row r="95" ht="18" customHeight="1"/>
    <row r="96" spans="3:4" ht="18" customHeight="1">
      <c r="C96" s="7" t="s">
        <v>154</v>
      </c>
      <c r="D96" s="2">
        <v>18570</v>
      </c>
    </row>
    <row r="97" spans="3:4" ht="18" customHeight="1">
      <c r="C97" s="7" t="s">
        <v>155</v>
      </c>
      <c r="D97" s="2">
        <v>9866</v>
      </c>
    </row>
    <row r="98" spans="3:4" ht="12.75">
      <c r="C98" s="7" t="s">
        <v>156</v>
      </c>
      <c r="D98" s="2">
        <v>1303</v>
      </c>
    </row>
    <row r="99" spans="3:4" ht="12.75">
      <c r="C99" s="7" t="s">
        <v>157</v>
      </c>
      <c r="D99" s="7">
        <v>592</v>
      </c>
    </row>
    <row r="100" spans="3:4" ht="12.75">
      <c r="C100" s="7" t="s">
        <v>158</v>
      </c>
      <c r="D100" s="7">
        <v>12</v>
      </c>
    </row>
    <row r="101" ht="12.75">
      <c r="D101" s="4">
        <f>SUM(D96:D100)</f>
        <v>30343</v>
      </c>
    </row>
    <row r="117" spans="1:34" ht="18" customHeight="1">
      <c r="A117" s="2">
        <v>1</v>
      </c>
      <c r="B117" s="2">
        <v>21</v>
      </c>
      <c r="C117" t="s">
        <v>116</v>
      </c>
      <c r="D117" t="s">
        <v>36</v>
      </c>
      <c r="E117" t="s">
        <v>115</v>
      </c>
      <c r="F117">
        <v>3150</v>
      </c>
      <c r="G117" s="7">
        <f aca="true" t="shared" si="38" ref="G117:G124">(+F117*60/100)</f>
        <v>1890</v>
      </c>
      <c r="H117" s="7">
        <f aca="true" t="shared" si="39" ref="H117:H124">+F117-G117-I117-J117-L117</f>
        <v>630</v>
      </c>
      <c r="I117" s="7">
        <v>0</v>
      </c>
      <c r="J117" s="7">
        <v>315</v>
      </c>
      <c r="K117" s="7">
        <v>0</v>
      </c>
      <c r="L117" s="7">
        <f aca="true" t="shared" si="40" ref="L117:L124">+F117*10/100</f>
        <v>315</v>
      </c>
      <c r="M117" s="2">
        <f aca="true" t="shared" si="41" ref="M117:M124">SUM(G117:L117)</f>
        <v>3150</v>
      </c>
      <c r="N117" s="7">
        <v>0</v>
      </c>
      <c r="O117" s="8">
        <f aca="true" t="shared" si="42" ref="O117:O124">G117/31*N117</f>
        <v>0</v>
      </c>
      <c r="P117" s="15">
        <f aca="true" t="shared" si="43" ref="P117:P124">H117/31*N117</f>
        <v>0</v>
      </c>
      <c r="Q117" s="15">
        <f aca="true" t="shared" si="44" ref="Q117:Q124">I117/31*N117</f>
        <v>0</v>
      </c>
      <c r="R117" s="15">
        <f aca="true" t="shared" si="45" ref="R117:R124">J117/31*N117</f>
        <v>0</v>
      </c>
      <c r="S117">
        <f aca="true" t="shared" si="46" ref="S117:S124">K117/31*N117</f>
        <v>0</v>
      </c>
      <c r="T117" s="15">
        <f aca="true" t="shared" si="47" ref="T117:T124">L117/31*N117</f>
        <v>0</v>
      </c>
      <c r="U117" s="8">
        <f aca="true" t="shared" si="48" ref="U117:U124">SUM(O117:T117)</f>
        <v>0</v>
      </c>
      <c r="V117" s="8">
        <f aca="true" t="shared" si="49" ref="V117:V124">(O117+P117+Q117+R117+T117)*1.75%</f>
        <v>0</v>
      </c>
      <c r="W117" s="8">
        <f aca="true" t="shared" si="50" ref="W117:W124">(O117+Q117)*12%</f>
        <v>0</v>
      </c>
      <c r="Y117" s="8">
        <f aca="true" t="shared" si="51" ref="Y117:Y124">V117+W117+X117</f>
        <v>0</v>
      </c>
      <c r="Z117" s="10">
        <f aca="true" t="shared" si="52" ref="Z117:Z124">U117-Y117</f>
        <v>0</v>
      </c>
      <c r="AA117" s="8">
        <f aca="true" t="shared" si="53" ref="AA117:AA124">(O117+P117+Q117+R117+T117)*4.75%</f>
        <v>0</v>
      </c>
      <c r="AB117" s="8">
        <f aca="true" t="shared" si="54" ref="AB117:AB124">W117-AC117</f>
        <v>0</v>
      </c>
      <c r="AC117" s="2">
        <f aca="true" t="shared" si="55" ref="AC117:AC124">ROUND(IF(((O117+Q117)*8.33%)&gt;541,541,((O117+Q117)*8.33%)),0)</f>
        <v>0</v>
      </c>
      <c r="AG117" s="8"/>
      <c r="AH117" s="8"/>
    </row>
    <row r="118" spans="1:34" ht="18" customHeight="1">
      <c r="A118" s="9">
        <v>2</v>
      </c>
      <c r="B118" s="2">
        <v>25</v>
      </c>
      <c r="C118" s="17" t="s">
        <v>132</v>
      </c>
      <c r="D118" t="s">
        <v>36</v>
      </c>
      <c r="E118"/>
      <c r="F118">
        <v>2200</v>
      </c>
      <c r="G118" s="7">
        <f t="shared" si="38"/>
        <v>1320</v>
      </c>
      <c r="H118" s="7">
        <f t="shared" si="39"/>
        <v>440</v>
      </c>
      <c r="I118" s="7">
        <v>0</v>
      </c>
      <c r="J118" s="7">
        <v>220</v>
      </c>
      <c r="K118" s="7">
        <v>0</v>
      </c>
      <c r="L118" s="7">
        <f t="shared" si="40"/>
        <v>220</v>
      </c>
      <c r="M118" s="2">
        <f t="shared" si="41"/>
        <v>2200</v>
      </c>
      <c r="N118" s="7">
        <v>0</v>
      </c>
      <c r="O118" s="8">
        <f t="shared" si="42"/>
        <v>0</v>
      </c>
      <c r="P118" s="15">
        <f t="shared" si="43"/>
        <v>0</v>
      </c>
      <c r="Q118" s="15">
        <f t="shared" si="44"/>
        <v>0</v>
      </c>
      <c r="R118" s="15">
        <f t="shared" si="45"/>
        <v>0</v>
      </c>
      <c r="S118">
        <f t="shared" si="46"/>
        <v>0</v>
      </c>
      <c r="T118" s="15">
        <f t="shared" si="47"/>
        <v>0</v>
      </c>
      <c r="U118" s="8">
        <f t="shared" si="48"/>
        <v>0</v>
      </c>
      <c r="V118" s="8">
        <f t="shared" si="49"/>
        <v>0</v>
      </c>
      <c r="W118" s="8">
        <f t="shared" si="50"/>
        <v>0</v>
      </c>
      <c r="Y118" s="8">
        <f t="shared" si="51"/>
        <v>0</v>
      </c>
      <c r="Z118" s="10">
        <f t="shared" si="52"/>
        <v>0</v>
      </c>
      <c r="AA118" s="8">
        <f t="shared" si="53"/>
        <v>0</v>
      </c>
      <c r="AB118" s="8">
        <f t="shared" si="54"/>
        <v>0</v>
      </c>
      <c r="AC118" s="2">
        <f t="shared" si="55"/>
        <v>0</v>
      </c>
      <c r="AF118" s="8"/>
      <c r="AG118" s="8"/>
      <c r="AH118" s="8"/>
    </row>
    <row r="119" spans="1:34" ht="18" customHeight="1">
      <c r="A119" s="2">
        <v>3</v>
      </c>
      <c r="B119" s="2">
        <v>28</v>
      </c>
      <c r="C119" s="17" t="s">
        <v>74</v>
      </c>
      <c r="D119" t="s">
        <v>36</v>
      </c>
      <c r="E119" t="s">
        <v>75</v>
      </c>
      <c r="F119">
        <v>2360</v>
      </c>
      <c r="G119" s="7">
        <f t="shared" si="38"/>
        <v>1416</v>
      </c>
      <c r="H119" s="7">
        <f t="shared" si="39"/>
        <v>472</v>
      </c>
      <c r="I119" s="7">
        <v>0</v>
      </c>
      <c r="J119" s="7">
        <v>236</v>
      </c>
      <c r="K119" s="7">
        <v>0</v>
      </c>
      <c r="L119" s="7">
        <f t="shared" si="40"/>
        <v>236</v>
      </c>
      <c r="M119" s="2">
        <f t="shared" si="41"/>
        <v>2360</v>
      </c>
      <c r="N119" s="7">
        <v>0</v>
      </c>
      <c r="O119" s="8">
        <f t="shared" si="42"/>
        <v>0</v>
      </c>
      <c r="P119" s="15">
        <f t="shared" si="43"/>
        <v>0</v>
      </c>
      <c r="Q119" s="15">
        <f t="shared" si="44"/>
        <v>0</v>
      </c>
      <c r="R119" s="15">
        <f t="shared" si="45"/>
        <v>0</v>
      </c>
      <c r="S119">
        <f t="shared" si="46"/>
        <v>0</v>
      </c>
      <c r="T119" s="15">
        <f t="shared" si="47"/>
        <v>0</v>
      </c>
      <c r="U119" s="8">
        <f t="shared" si="48"/>
        <v>0</v>
      </c>
      <c r="V119" s="8">
        <f t="shared" si="49"/>
        <v>0</v>
      </c>
      <c r="W119" s="8">
        <f t="shared" si="50"/>
        <v>0</v>
      </c>
      <c r="Y119" s="8">
        <f t="shared" si="51"/>
        <v>0</v>
      </c>
      <c r="Z119" s="10">
        <f t="shared" si="52"/>
        <v>0</v>
      </c>
      <c r="AA119" s="8">
        <f t="shared" si="53"/>
        <v>0</v>
      </c>
      <c r="AB119" s="8">
        <f t="shared" si="54"/>
        <v>0</v>
      </c>
      <c r="AC119" s="2">
        <f t="shared" si="55"/>
        <v>0</v>
      </c>
      <c r="AF119" s="8"/>
      <c r="AG119" s="8"/>
      <c r="AH119" s="8"/>
    </row>
    <row r="120" spans="1:34" ht="18" customHeight="1">
      <c r="A120" s="9">
        <v>4</v>
      </c>
      <c r="B120" s="2">
        <v>38</v>
      </c>
      <c r="C120" s="17" t="s">
        <v>45</v>
      </c>
      <c r="D120" t="s">
        <v>36</v>
      </c>
      <c r="E120" t="s">
        <v>46</v>
      </c>
      <c r="F120">
        <v>2960</v>
      </c>
      <c r="G120" s="7">
        <f t="shared" si="38"/>
        <v>1776</v>
      </c>
      <c r="H120" s="7">
        <f t="shared" si="39"/>
        <v>592</v>
      </c>
      <c r="I120" s="7">
        <v>0</v>
      </c>
      <c r="J120" s="7">
        <v>296</v>
      </c>
      <c r="K120" s="7">
        <v>0</v>
      </c>
      <c r="L120" s="7">
        <f t="shared" si="40"/>
        <v>296</v>
      </c>
      <c r="M120" s="2">
        <f t="shared" si="41"/>
        <v>2960</v>
      </c>
      <c r="N120" s="7">
        <v>0</v>
      </c>
      <c r="O120" s="8">
        <f t="shared" si="42"/>
        <v>0</v>
      </c>
      <c r="P120" s="15">
        <f t="shared" si="43"/>
        <v>0</v>
      </c>
      <c r="Q120" s="15">
        <f t="shared" si="44"/>
        <v>0</v>
      </c>
      <c r="R120" s="15">
        <f t="shared" si="45"/>
        <v>0</v>
      </c>
      <c r="S120" s="15">
        <f t="shared" si="46"/>
        <v>0</v>
      </c>
      <c r="T120" s="15">
        <f t="shared" si="47"/>
        <v>0</v>
      </c>
      <c r="U120" s="8">
        <f t="shared" si="48"/>
        <v>0</v>
      </c>
      <c r="V120" s="8">
        <f t="shared" si="49"/>
        <v>0</v>
      </c>
      <c r="W120" s="8">
        <f t="shared" si="50"/>
        <v>0</v>
      </c>
      <c r="X120" s="2">
        <v>0</v>
      </c>
      <c r="Y120" s="8">
        <f t="shared" si="51"/>
        <v>0</v>
      </c>
      <c r="Z120" s="10">
        <f t="shared" si="52"/>
        <v>0</v>
      </c>
      <c r="AA120" s="8">
        <f t="shared" si="53"/>
        <v>0</v>
      </c>
      <c r="AB120" s="8">
        <f t="shared" si="54"/>
        <v>0</v>
      </c>
      <c r="AC120" s="2">
        <f t="shared" si="55"/>
        <v>0</v>
      </c>
      <c r="AG120" s="8"/>
      <c r="AH120" s="8"/>
    </row>
    <row r="121" spans="1:34" ht="18" customHeight="1">
      <c r="A121" s="2">
        <v>5</v>
      </c>
      <c r="B121" s="2">
        <v>51</v>
      </c>
      <c r="C121" s="17" t="s">
        <v>118</v>
      </c>
      <c r="D121" t="s">
        <v>36</v>
      </c>
      <c r="E121" t="s">
        <v>119</v>
      </c>
      <c r="F121">
        <v>3000</v>
      </c>
      <c r="G121" s="7">
        <f t="shared" si="38"/>
        <v>1800</v>
      </c>
      <c r="H121" s="7">
        <f t="shared" si="39"/>
        <v>600</v>
      </c>
      <c r="I121" s="7">
        <v>0</v>
      </c>
      <c r="J121" s="7">
        <v>300</v>
      </c>
      <c r="K121" s="7">
        <v>0</v>
      </c>
      <c r="L121" s="7">
        <f t="shared" si="40"/>
        <v>300</v>
      </c>
      <c r="M121" s="2">
        <f t="shared" si="41"/>
        <v>3000</v>
      </c>
      <c r="N121" s="7">
        <v>0</v>
      </c>
      <c r="O121" s="8">
        <f t="shared" si="42"/>
        <v>0</v>
      </c>
      <c r="P121" s="15">
        <f t="shared" si="43"/>
        <v>0</v>
      </c>
      <c r="Q121" s="15">
        <f t="shared" si="44"/>
        <v>0</v>
      </c>
      <c r="R121" s="15">
        <f t="shared" si="45"/>
        <v>0</v>
      </c>
      <c r="S121" s="15">
        <f t="shared" si="46"/>
        <v>0</v>
      </c>
      <c r="T121" s="15">
        <f t="shared" si="47"/>
        <v>0</v>
      </c>
      <c r="U121" s="8">
        <f t="shared" si="48"/>
        <v>0</v>
      </c>
      <c r="V121" s="8">
        <f t="shared" si="49"/>
        <v>0</v>
      </c>
      <c r="W121" s="8">
        <f t="shared" si="50"/>
        <v>0</v>
      </c>
      <c r="Y121" s="8">
        <f t="shared" si="51"/>
        <v>0</v>
      </c>
      <c r="Z121" s="10">
        <f t="shared" si="52"/>
        <v>0</v>
      </c>
      <c r="AA121" s="8">
        <f t="shared" si="53"/>
        <v>0</v>
      </c>
      <c r="AB121" s="8">
        <f t="shared" si="54"/>
        <v>0</v>
      </c>
      <c r="AC121" s="2">
        <f t="shared" si="55"/>
        <v>0</v>
      </c>
      <c r="AF121" s="8"/>
      <c r="AG121" s="8"/>
      <c r="AH121" s="8"/>
    </row>
    <row r="122" spans="1:34" ht="18" customHeight="1">
      <c r="A122" s="9">
        <v>6</v>
      </c>
      <c r="B122" s="2">
        <v>55</v>
      </c>
      <c r="C122" s="28" t="s">
        <v>7</v>
      </c>
      <c r="D122" t="s">
        <v>36</v>
      </c>
      <c r="E122" t="s">
        <v>135</v>
      </c>
      <c r="F122">
        <v>2200</v>
      </c>
      <c r="G122" s="7">
        <f t="shared" si="38"/>
        <v>1320</v>
      </c>
      <c r="H122" s="7">
        <f t="shared" si="39"/>
        <v>440</v>
      </c>
      <c r="I122" s="7">
        <v>0</v>
      </c>
      <c r="J122" s="7">
        <v>220</v>
      </c>
      <c r="K122" s="7">
        <v>0</v>
      </c>
      <c r="L122" s="7">
        <f t="shared" si="40"/>
        <v>220</v>
      </c>
      <c r="M122" s="2">
        <f t="shared" si="41"/>
        <v>2200</v>
      </c>
      <c r="N122" s="7">
        <v>0</v>
      </c>
      <c r="O122" s="8">
        <f t="shared" si="42"/>
        <v>0</v>
      </c>
      <c r="P122" s="15">
        <f t="shared" si="43"/>
        <v>0</v>
      </c>
      <c r="Q122" s="15">
        <f t="shared" si="44"/>
        <v>0</v>
      </c>
      <c r="R122" s="15">
        <f t="shared" si="45"/>
        <v>0</v>
      </c>
      <c r="S122" s="15">
        <f t="shared" si="46"/>
        <v>0</v>
      </c>
      <c r="T122" s="15">
        <f t="shared" si="47"/>
        <v>0</v>
      </c>
      <c r="U122" s="8">
        <f t="shared" si="48"/>
        <v>0</v>
      </c>
      <c r="V122" s="8">
        <f t="shared" si="49"/>
        <v>0</v>
      </c>
      <c r="W122" s="8">
        <f t="shared" si="50"/>
        <v>0</v>
      </c>
      <c r="Y122" s="8">
        <f t="shared" si="51"/>
        <v>0</v>
      </c>
      <c r="Z122" s="10">
        <f t="shared" si="52"/>
        <v>0</v>
      </c>
      <c r="AA122" s="8">
        <f t="shared" si="53"/>
        <v>0</v>
      </c>
      <c r="AB122" s="8">
        <f t="shared" si="54"/>
        <v>0</v>
      </c>
      <c r="AC122" s="2">
        <f t="shared" si="55"/>
        <v>0</v>
      </c>
      <c r="AG122" s="8"/>
      <c r="AH122" s="8"/>
    </row>
    <row r="123" spans="1:34" ht="18" customHeight="1">
      <c r="A123" s="2">
        <v>7</v>
      </c>
      <c r="B123" s="2">
        <v>65</v>
      </c>
      <c r="C123" s="17" t="s">
        <v>77</v>
      </c>
      <c r="D123" t="s">
        <v>36</v>
      </c>
      <c r="E123" t="s">
        <v>78</v>
      </c>
      <c r="F123">
        <v>3200</v>
      </c>
      <c r="G123" s="7">
        <f t="shared" si="38"/>
        <v>1920</v>
      </c>
      <c r="H123" s="7">
        <f t="shared" si="39"/>
        <v>640</v>
      </c>
      <c r="I123" s="7">
        <v>0</v>
      </c>
      <c r="J123" s="7">
        <v>320</v>
      </c>
      <c r="K123" s="7">
        <v>0</v>
      </c>
      <c r="L123" s="7">
        <f t="shared" si="40"/>
        <v>320</v>
      </c>
      <c r="M123" s="2">
        <f t="shared" si="41"/>
        <v>3200</v>
      </c>
      <c r="N123" s="7">
        <v>0</v>
      </c>
      <c r="O123" s="8">
        <f t="shared" si="42"/>
        <v>0</v>
      </c>
      <c r="P123" s="15">
        <f t="shared" si="43"/>
        <v>0</v>
      </c>
      <c r="Q123" s="15">
        <f t="shared" si="44"/>
        <v>0</v>
      </c>
      <c r="R123" s="15">
        <f t="shared" si="45"/>
        <v>0</v>
      </c>
      <c r="S123" s="15">
        <f t="shared" si="46"/>
        <v>0</v>
      </c>
      <c r="T123" s="15">
        <f t="shared" si="47"/>
        <v>0</v>
      </c>
      <c r="U123" s="8">
        <f t="shared" si="48"/>
        <v>0</v>
      </c>
      <c r="V123" s="8">
        <f t="shared" si="49"/>
        <v>0</v>
      </c>
      <c r="W123" s="8">
        <f t="shared" si="50"/>
        <v>0</v>
      </c>
      <c r="Y123" s="8">
        <f t="shared" si="51"/>
        <v>0</v>
      </c>
      <c r="Z123" s="10">
        <f t="shared" si="52"/>
        <v>0</v>
      </c>
      <c r="AA123" s="8">
        <f t="shared" si="53"/>
        <v>0</v>
      </c>
      <c r="AB123" s="8">
        <f t="shared" si="54"/>
        <v>0</v>
      </c>
      <c r="AC123" s="2">
        <f t="shared" si="55"/>
        <v>0</v>
      </c>
      <c r="AF123" s="8"/>
      <c r="AG123" s="8"/>
      <c r="AH123" s="8"/>
    </row>
    <row r="124" spans="1:29" ht="18" customHeight="1">
      <c r="A124" s="9">
        <v>8</v>
      </c>
      <c r="B124" s="2">
        <v>70</v>
      </c>
      <c r="C124" s="16" t="s">
        <v>33</v>
      </c>
      <c r="D124" s="26" t="s">
        <v>35</v>
      </c>
      <c r="E124" s="6"/>
      <c r="F124" s="27">
        <v>3300</v>
      </c>
      <c r="G124" s="7">
        <f t="shared" si="38"/>
        <v>1980</v>
      </c>
      <c r="H124" s="7">
        <f t="shared" si="39"/>
        <v>660</v>
      </c>
      <c r="I124" s="7">
        <v>0</v>
      </c>
      <c r="J124" s="7">
        <f>+F124*10/100</f>
        <v>330</v>
      </c>
      <c r="K124" s="7">
        <v>0</v>
      </c>
      <c r="L124" s="7">
        <f t="shared" si="40"/>
        <v>330</v>
      </c>
      <c r="M124" s="2">
        <f t="shared" si="41"/>
        <v>3300</v>
      </c>
      <c r="N124" s="7">
        <v>0</v>
      </c>
      <c r="O124" s="8">
        <f t="shared" si="42"/>
        <v>0</v>
      </c>
      <c r="P124" s="15">
        <f t="shared" si="43"/>
        <v>0</v>
      </c>
      <c r="Q124" s="15">
        <f t="shared" si="44"/>
        <v>0</v>
      </c>
      <c r="R124" s="15">
        <f t="shared" si="45"/>
        <v>0</v>
      </c>
      <c r="S124" s="15">
        <f t="shared" si="46"/>
        <v>0</v>
      </c>
      <c r="T124" s="15">
        <f t="shared" si="47"/>
        <v>0</v>
      </c>
      <c r="U124" s="8">
        <f t="shared" si="48"/>
        <v>0</v>
      </c>
      <c r="V124" s="8">
        <f t="shared" si="49"/>
        <v>0</v>
      </c>
      <c r="W124" s="8">
        <f t="shared" si="50"/>
        <v>0</v>
      </c>
      <c r="Y124" s="8">
        <f t="shared" si="51"/>
        <v>0</v>
      </c>
      <c r="Z124" s="10">
        <f t="shared" si="52"/>
        <v>0</v>
      </c>
      <c r="AA124" s="8">
        <f t="shared" si="53"/>
        <v>0</v>
      </c>
      <c r="AB124" s="8">
        <f t="shared" si="54"/>
        <v>0</v>
      </c>
      <c r="AC124" s="2">
        <f t="shared" si="55"/>
        <v>0</v>
      </c>
    </row>
  </sheetData>
  <mergeCells count="12">
    <mergeCell ref="Q87:U87"/>
    <mergeCell ref="Q88:U88"/>
    <mergeCell ref="Q89:U89"/>
    <mergeCell ref="Q90:U90"/>
    <mergeCell ref="Z4:Z5"/>
    <mergeCell ref="AA4:AC4"/>
    <mergeCell ref="C85:D85"/>
    <mergeCell ref="Q85:V85"/>
    <mergeCell ref="G4:M4"/>
    <mergeCell ref="N4:N5"/>
    <mergeCell ref="O4:U4"/>
    <mergeCell ref="V4:Y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4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21" customWidth="1"/>
    <col min="2" max="2" width="6.57421875" style="21" customWidth="1"/>
    <col min="3" max="3" width="5.8515625" style="2" customWidth="1"/>
    <col min="4" max="4" width="8.421875" style="2" customWidth="1"/>
    <col min="5" max="5" width="4.7109375" style="2" customWidth="1"/>
    <col min="6" max="6" width="6.57421875" style="21" customWidth="1"/>
    <col min="7" max="8" width="5.7109375" style="21" customWidth="1"/>
    <col min="9" max="9" width="5.00390625" style="21" customWidth="1"/>
    <col min="10" max="10" width="4.421875" style="21" customWidth="1"/>
    <col min="11" max="11" width="5.140625" style="21" customWidth="1"/>
    <col min="12" max="12" width="4.8515625" style="21" customWidth="1"/>
    <col min="13" max="13" width="6.421875" style="21" customWidth="1"/>
    <col min="14" max="14" width="5.28125" style="21" customWidth="1"/>
    <col min="15" max="16" width="5.140625" style="21" customWidth="1"/>
    <col min="17" max="18" width="4.28125" style="21" customWidth="1"/>
    <col min="19" max="19" width="6.28125" style="21" customWidth="1"/>
    <col min="20" max="20" width="9.28125" style="56" customWidth="1"/>
    <col min="21" max="21" width="8.00390625" style="21" customWidth="1"/>
    <col min="22" max="23" width="6.28125" style="21" customWidth="1"/>
    <col min="24" max="24" width="7.421875" style="21" customWidth="1"/>
    <col min="25" max="25" width="9.421875" style="21" customWidth="1"/>
    <col min="26" max="26" width="9.28125" style="21" customWidth="1"/>
    <col min="27" max="27" width="9.421875" style="21" customWidth="1"/>
    <col min="28" max="28" width="7.7109375" style="21" customWidth="1"/>
    <col min="29" max="29" width="12.57421875" style="2" customWidth="1"/>
    <col min="30" max="16384" width="9.140625" style="2" customWidth="1"/>
  </cols>
  <sheetData>
    <row r="1" spans="1:28" ht="18">
      <c r="A1" s="47"/>
      <c r="B1" s="83" t="s">
        <v>201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s="84" customFormat="1" ht="18">
      <c r="A2" s="83" t="s">
        <v>202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2:20" ht="20.25" customHeight="1">
      <c r="B3" s="49"/>
      <c r="C3" s="1"/>
      <c r="D3" s="1"/>
      <c r="E3" s="1"/>
      <c r="F3" s="49"/>
      <c r="G3" s="49"/>
      <c r="I3" s="49"/>
      <c r="T3" s="21"/>
    </row>
    <row r="4" spans="1:29" ht="16.5" customHeight="1">
      <c r="A4" s="80" t="s">
        <v>0</v>
      </c>
      <c r="B4" s="80" t="s">
        <v>198</v>
      </c>
      <c r="C4" s="80" t="s">
        <v>18</v>
      </c>
      <c r="D4" s="80" t="s">
        <v>34</v>
      </c>
      <c r="E4" s="80" t="s">
        <v>208</v>
      </c>
      <c r="F4" s="82" t="s">
        <v>12</v>
      </c>
      <c r="G4" s="78" t="s">
        <v>12</v>
      </c>
      <c r="H4" s="78"/>
      <c r="I4" s="78"/>
      <c r="J4" s="78"/>
      <c r="K4" s="78"/>
      <c r="L4" s="78"/>
      <c r="M4" s="79" t="s">
        <v>13</v>
      </c>
      <c r="N4" s="78" t="s">
        <v>14</v>
      </c>
      <c r="O4" s="78"/>
      <c r="P4" s="78"/>
      <c r="Q4" s="78"/>
      <c r="R4" s="78"/>
      <c r="S4" s="78"/>
      <c r="T4" s="78" t="s">
        <v>15</v>
      </c>
      <c r="U4" s="78"/>
      <c r="V4" s="78"/>
      <c r="W4" s="78"/>
      <c r="X4" s="78"/>
      <c r="Y4" s="78" t="s">
        <v>17</v>
      </c>
      <c r="Z4" s="78"/>
      <c r="AA4" s="78"/>
      <c r="AB4" s="79" t="s">
        <v>16</v>
      </c>
      <c r="AC4" s="74" t="s">
        <v>197</v>
      </c>
    </row>
    <row r="5" spans="1:29" ht="18" customHeight="1">
      <c r="A5" s="81"/>
      <c r="B5" s="81"/>
      <c r="C5" s="81"/>
      <c r="D5" s="81"/>
      <c r="E5" s="81"/>
      <c r="F5" s="82"/>
      <c r="G5" s="35" t="s">
        <v>19</v>
      </c>
      <c r="H5" s="35" t="s">
        <v>20</v>
      </c>
      <c r="I5" s="35" t="s">
        <v>21</v>
      </c>
      <c r="J5" s="35" t="s">
        <v>22</v>
      </c>
      <c r="K5" s="35" t="s">
        <v>29</v>
      </c>
      <c r="L5" s="35" t="s">
        <v>30</v>
      </c>
      <c r="M5" s="79"/>
      <c r="N5" s="35" t="s">
        <v>19</v>
      </c>
      <c r="O5" s="35" t="s">
        <v>20</v>
      </c>
      <c r="P5" s="35" t="s">
        <v>21</v>
      </c>
      <c r="Q5" s="35" t="s">
        <v>22</v>
      </c>
      <c r="R5" s="35" t="s">
        <v>29</v>
      </c>
      <c r="S5" s="35" t="s">
        <v>23</v>
      </c>
      <c r="T5" s="35" t="s">
        <v>24</v>
      </c>
      <c r="U5" s="35" t="s">
        <v>25</v>
      </c>
      <c r="V5" s="35" t="s">
        <v>194</v>
      </c>
      <c r="W5" s="35" t="s">
        <v>196</v>
      </c>
      <c r="X5" s="35" t="s">
        <v>27</v>
      </c>
      <c r="Y5" s="35" t="s">
        <v>160</v>
      </c>
      <c r="Z5" s="35" t="s">
        <v>161</v>
      </c>
      <c r="AA5" s="35" t="s">
        <v>162</v>
      </c>
      <c r="AB5" s="79"/>
      <c r="AC5" s="75"/>
    </row>
    <row r="6" spans="1:33" ht="18" customHeight="1">
      <c r="A6" s="48">
        <v>1</v>
      </c>
      <c r="B6" s="50" t="s">
        <v>209</v>
      </c>
      <c r="C6" s="37" t="s">
        <v>210</v>
      </c>
      <c r="D6" s="37" t="s">
        <v>211</v>
      </c>
      <c r="E6" s="37" t="s">
        <v>186</v>
      </c>
      <c r="F6" s="48">
        <v>6000</v>
      </c>
      <c r="G6" s="53">
        <f>(+F6*50/100)</f>
        <v>3000</v>
      </c>
      <c r="H6" s="53">
        <f>(+F6*20/100)</f>
        <v>1200</v>
      </c>
      <c r="I6" s="53">
        <f>(+F6*10/100)</f>
        <v>600</v>
      </c>
      <c r="J6" s="53">
        <f>(+F6*10/100)</f>
        <v>600</v>
      </c>
      <c r="K6" s="53">
        <f>(+F6*10/100)</f>
        <v>600</v>
      </c>
      <c r="L6" s="48">
        <f>SUM(G6:K6)</f>
        <v>6000</v>
      </c>
      <c r="M6" s="53">
        <v>31</v>
      </c>
      <c r="N6" s="54">
        <f>G6/31*M6</f>
        <v>3000</v>
      </c>
      <c r="O6" s="54">
        <f>H6/31*M6</f>
        <v>1200</v>
      </c>
      <c r="P6" s="54">
        <f aca="true" t="shared" si="0" ref="P6:P25">I6/31*M6</f>
        <v>600</v>
      </c>
      <c r="Q6" s="54">
        <f aca="true" t="shared" si="1" ref="Q6:Q25">J6/31*M6</f>
        <v>600</v>
      </c>
      <c r="R6" s="54">
        <f aca="true" t="shared" si="2" ref="R6:R25">K6/31*M6</f>
        <v>600</v>
      </c>
      <c r="S6" s="54">
        <f aca="true" t="shared" si="3" ref="S6:S25">SUM(N6:R6)</f>
        <v>6000</v>
      </c>
      <c r="T6" s="54">
        <f>(N6+O6+P6+Q6+R6)*1.75%</f>
        <v>105.00000000000001</v>
      </c>
      <c r="U6" s="54">
        <f>(N6+P6)*12%</f>
        <v>432</v>
      </c>
      <c r="V6" s="48">
        <v>0</v>
      </c>
      <c r="W6" s="48">
        <v>60</v>
      </c>
      <c r="X6" s="54">
        <f>T6+U6+V6+W6</f>
        <v>597</v>
      </c>
      <c r="Y6" s="54">
        <f>(N6+O6+P6+Q6+R6)*4.75%</f>
        <v>285</v>
      </c>
      <c r="Z6" s="54">
        <f>U6-AA6</f>
        <v>132</v>
      </c>
      <c r="AA6" s="48">
        <f aca="true" t="shared" si="4" ref="AA6:AA25">ROUND(IF(((N6+P6)*8.33%)&gt;541,541,((N6+P6)*8.33%)),0)</f>
        <v>300</v>
      </c>
      <c r="AB6" s="61">
        <f>S6-X6</f>
        <v>5403</v>
      </c>
      <c r="AC6" s="37"/>
      <c r="AF6" s="8"/>
      <c r="AG6" s="8"/>
    </row>
    <row r="7" spans="1:33" ht="18" customHeight="1">
      <c r="A7" s="48">
        <v>2</v>
      </c>
      <c r="B7" s="51"/>
      <c r="C7" s="37"/>
      <c r="D7" s="37"/>
      <c r="E7" s="37"/>
      <c r="F7" s="48">
        <v>0</v>
      </c>
      <c r="G7" s="53">
        <f aca="true" t="shared" si="5" ref="G7:G25">(+F7*50/100)</f>
        <v>0</v>
      </c>
      <c r="H7" s="53">
        <f aca="true" t="shared" si="6" ref="H7:H25">(+F7*20/100)</f>
        <v>0</v>
      </c>
      <c r="I7" s="53">
        <f aca="true" t="shared" si="7" ref="I7:I25">(+F7*10/100)</f>
        <v>0</v>
      </c>
      <c r="J7" s="53">
        <f aca="true" t="shared" si="8" ref="J7:J25">(+F7*10/100)</f>
        <v>0</v>
      </c>
      <c r="K7" s="53">
        <f aca="true" t="shared" si="9" ref="K7:K25">(+F7*10/100)</f>
        <v>0</v>
      </c>
      <c r="L7" s="48">
        <f aca="true" t="shared" si="10" ref="L7:L25">SUM(G7:K7)</f>
        <v>0</v>
      </c>
      <c r="M7" s="53">
        <v>0</v>
      </c>
      <c r="N7" s="54">
        <f aca="true" t="shared" si="11" ref="N7:N25">G7/31*M7</f>
        <v>0</v>
      </c>
      <c r="O7" s="54">
        <f aca="true" t="shared" si="12" ref="O7:O25">H7/31*M7</f>
        <v>0</v>
      </c>
      <c r="P7" s="54">
        <f t="shared" si="0"/>
        <v>0</v>
      </c>
      <c r="Q7" s="54">
        <f t="shared" si="1"/>
        <v>0</v>
      </c>
      <c r="R7" s="54">
        <f t="shared" si="2"/>
        <v>0</v>
      </c>
      <c r="S7" s="54">
        <f t="shared" si="3"/>
        <v>0</v>
      </c>
      <c r="T7" s="54">
        <f aca="true" t="shared" si="13" ref="T7:T25">(N7+O7+P7+Q7+R7)*1.75%</f>
        <v>0</v>
      </c>
      <c r="U7" s="54">
        <f aca="true" t="shared" si="14" ref="U7:U25">(N7+P7)*12%</f>
        <v>0</v>
      </c>
      <c r="V7" s="48">
        <v>0</v>
      </c>
      <c r="W7" s="48">
        <v>0</v>
      </c>
      <c r="X7" s="54">
        <f aca="true" t="shared" si="15" ref="X7:X25">T7+U7+V7</f>
        <v>0</v>
      </c>
      <c r="Y7" s="54">
        <f aca="true" t="shared" si="16" ref="Y7:Y25">(N7+O7+P7+Q7+R7)*4.75%</f>
        <v>0</v>
      </c>
      <c r="Z7" s="54">
        <f aca="true" t="shared" si="17" ref="Z7:Z25">U7-AA7</f>
        <v>0</v>
      </c>
      <c r="AA7" s="48">
        <f t="shared" si="4"/>
        <v>0</v>
      </c>
      <c r="AB7" s="61">
        <f aca="true" t="shared" si="18" ref="AB7:AB25">S7-X7</f>
        <v>0</v>
      </c>
      <c r="AC7" s="37"/>
      <c r="AF7" s="8"/>
      <c r="AG7" s="8"/>
    </row>
    <row r="8" spans="1:33" ht="18" customHeight="1">
      <c r="A8" s="48">
        <v>3</v>
      </c>
      <c r="B8" s="51"/>
      <c r="C8" s="37"/>
      <c r="D8" s="37"/>
      <c r="E8" s="37"/>
      <c r="F8" s="48">
        <v>0</v>
      </c>
      <c r="G8" s="53">
        <f t="shared" si="5"/>
        <v>0</v>
      </c>
      <c r="H8" s="53">
        <f t="shared" si="6"/>
        <v>0</v>
      </c>
      <c r="I8" s="53">
        <f t="shared" si="7"/>
        <v>0</v>
      </c>
      <c r="J8" s="53">
        <f t="shared" si="8"/>
        <v>0</v>
      </c>
      <c r="K8" s="53">
        <f t="shared" si="9"/>
        <v>0</v>
      </c>
      <c r="L8" s="48">
        <f t="shared" si="10"/>
        <v>0</v>
      </c>
      <c r="M8" s="53">
        <v>0</v>
      </c>
      <c r="N8" s="54">
        <f t="shared" si="11"/>
        <v>0</v>
      </c>
      <c r="O8" s="54">
        <f t="shared" si="12"/>
        <v>0</v>
      </c>
      <c r="P8" s="54">
        <f t="shared" si="0"/>
        <v>0</v>
      </c>
      <c r="Q8" s="54">
        <f t="shared" si="1"/>
        <v>0</v>
      </c>
      <c r="R8" s="54">
        <f t="shared" si="2"/>
        <v>0</v>
      </c>
      <c r="S8" s="54">
        <f t="shared" si="3"/>
        <v>0</v>
      </c>
      <c r="T8" s="54">
        <f t="shared" si="13"/>
        <v>0</v>
      </c>
      <c r="U8" s="54">
        <f t="shared" si="14"/>
        <v>0</v>
      </c>
      <c r="V8" s="48">
        <v>0</v>
      </c>
      <c r="W8" s="48">
        <v>0</v>
      </c>
      <c r="X8" s="54">
        <f t="shared" si="15"/>
        <v>0</v>
      </c>
      <c r="Y8" s="54">
        <f t="shared" si="16"/>
        <v>0</v>
      </c>
      <c r="Z8" s="54">
        <f t="shared" si="17"/>
        <v>0</v>
      </c>
      <c r="AA8" s="48">
        <f t="shared" si="4"/>
        <v>0</v>
      </c>
      <c r="AB8" s="61">
        <f t="shared" si="18"/>
        <v>0</v>
      </c>
      <c r="AC8" s="37"/>
      <c r="AF8" s="8"/>
      <c r="AG8" s="8"/>
    </row>
    <row r="9" spans="1:33" ht="18" customHeight="1">
      <c r="A9" s="48">
        <v>4</v>
      </c>
      <c r="B9" s="51"/>
      <c r="C9" s="37"/>
      <c r="D9" s="37"/>
      <c r="E9" s="37"/>
      <c r="F9" s="48">
        <v>0</v>
      </c>
      <c r="G9" s="53">
        <f t="shared" si="5"/>
        <v>0</v>
      </c>
      <c r="H9" s="53">
        <f t="shared" si="6"/>
        <v>0</v>
      </c>
      <c r="I9" s="53">
        <f t="shared" si="7"/>
        <v>0</v>
      </c>
      <c r="J9" s="53">
        <f t="shared" si="8"/>
        <v>0</v>
      </c>
      <c r="K9" s="53">
        <f t="shared" si="9"/>
        <v>0</v>
      </c>
      <c r="L9" s="48">
        <f t="shared" si="10"/>
        <v>0</v>
      </c>
      <c r="M9" s="53">
        <v>0</v>
      </c>
      <c r="N9" s="54">
        <f t="shared" si="11"/>
        <v>0</v>
      </c>
      <c r="O9" s="54">
        <f t="shared" si="12"/>
        <v>0</v>
      </c>
      <c r="P9" s="54">
        <f t="shared" si="0"/>
        <v>0</v>
      </c>
      <c r="Q9" s="54">
        <f t="shared" si="1"/>
        <v>0</v>
      </c>
      <c r="R9" s="54">
        <f t="shared" si="2"/>
        <v>0</v>
      </c>
      <c r="S9" s="54">
        <f t="shared" si="3"/>
        <v>0</v>
      </c>
      <c r="T9" s="54">
        <f t="shared" si="13"/>
        <v>0</v>
      </c>
      <c r="U9" s="54">
        <f t="shared" si="14"/>
        <v>0</v>
      </c>
      <c r="V9" s="48">
        <v>0</v>
      </c>
      <c r="W9" s="48">
        <v>0</v>
      </c>
      <c r="X9" s="54">
        <f t="shared" si="15"/>
        <v>0</v>
      </c>
      <c r="Y9" s="54">
        <f t="shared" si="16"/>
        <v>0</v>
      </c>
      <c r="Z9" s="54">
        <f t="shared" si="17"/>
        <v>0</v>
      </c>
      <c r="AA9" s="48">
        <f t="shared" si="4"/>
        <v>0</v>
      </c>
      <c r="AB9" s="61">
        <f t="shared" si="18"/>
        <v>0</v>
      </c>
      <c r="AC9" s="37"/>
      <c r="AE9" s="8"/>
      <c r="AF9" s="8"/>
      <c r="AG9" s="8"/>
    </row>
    <row r="10" spans="1:33" s="9" customFormat="1" ht="18" customHeight="1">
      <c r="A10" s="48">
        <v>5</v>
      </c>
      <c r="B10" s="51"/>
      <c r="C10" s="37"/>
      <c r="D10" s="37"/>
      <c r="E10" s="37"/>
      <c r="F10" s="48">
        <v>0</v>
      </c>
      <c r="G10" s="53">
        <f t="shared" si="5"/>
        <v>0</v>
      </c>
      <c r="H10" s="53">
        <f t="shared" si="6"/>
        <v>0</v>
      </c>
      <c r="I10" s="53">
        <f t="shared" si="7"/>
        <v>0</v>
      </c>
      <c r="J10" s="53">
        <f t="shared" si="8"/>
        <v>0</v>
      </c>
      <c r="K10" s="53">
        <f t="shared" si="9"/>
        <v>0</v>
      </c>
      <c r="L10" s="48">
        <f t="shared" si="10"/>
        <v>0</v>
      </c>
      <c r="M10" s="53">
        <v>0</v>
      </c>
      <c r="N10" s="54">
        <f t="shared" si="11"/>
        <v>0</v>
      </c>
      <c r="O10" s="54">
        <f t="shared" si="12"/>
        <v>0</v>
      </c>
      <c r="P10" s="54">
        <f t="shared" si="0"/>
        <v>0</v>
      </c>
      <c r="Q10" s="54">
        <f t="shared" si="1"/>
        <v>0</v>
      </c>
      <c r="R10" s="54">
        <f t="shared" si="2"/>
        <v>0</v>
      </c>
      <c r="S10" s="54">
        <f t="shared" si="3"/>
        <v>0</v>
      </c>
      <c r="T10" s="54">
        <f t="shared" si="13"/>
        <v>0</v>
      </c>
      <c r="U10" s="54">
        <f t="shared" si="14"/>
        <v>0</v>
      </c>
      <c r="V10" s="48">
        <v>0</v>
      </c>
      <c r="W10" s="48">
        <v>0</v>
      </c>
      <c r="X10" s="54">
        <f t="shared" si="15"/>
        <v>0</v>
      </c>
      <c r="Y10" s="54">
        <f t="shared" si="16"/>
        <v>0</v>
      </c>
      <c r="Z10" s="54">
        <f t="shared" si="17"/>
        <v>0</v>
      </c>
      <c r="AA10" s="48">
        <f t="shared" si="4"/>
        <v>0</v>
      </c>
      <c r="AB10" s="61">
        <f t="shared" si="18"/>
        <v>0</v>
      </c>
      <c r="AC10" s="38"/>
      <c r="AE10" s="2"/>
      <c r="AF10" s="8"/>
      <c r="AG10" s="8"/>
    </row>
    <row r="11" spans="1:33" s="9" customFormat="1" ht="18" customHeight="1">
      <c r="A11" s="48">
        <v>6</v>
      </c>
      <c r="B11" s="51"/>
      <c r="C11" s="37"/>
      <c r="D11" s="37"/>
      <c r="E11" s="37"/>
      <c r="F11" s="48">
        <v>0</v>
      </c>
      <c r="G11" s="53">
        <f t="shared" si="5"/>
        <v>0</v>
      </c>
      <c r="H11" s="53">
        <f t="shared" si="6"/>
        <v>0</v>
      </c>
      <c r="I11" s="53">
        <f t="shared" si="7"/>
        <v>0</v>
      </c>
      <c r="J11" s="53">
        <f t="shared" si="8"/>
        <v>0</v>
      </c>
      <c r="K11" s="53">
        <f t="shared" si="9"/>
        <v>0</v>
      </c>
      <c r="L11" s="48">
        <f t="shared" si="10"/>
        <v>0</v>
      </c>
      <c r="M11" s="53">
        <v>0</v>
      </c>
      <c r="N11" s="54">
        <f t="shared" si="11"/>
        <v>0</v>
      </c>
      <c r="O11" s="54">
        <f t="shared" si="12"/>
        <v>0</v>
      </c>
      <c r="P11" s="54">
        <f t="shared" si="0"/>
        <v>0</v>
      </c>
      <c r="Q11" s="54">
        <f t="shared" si="1"/>
        <v>0</v>
      </c>
      <c r="R11" s="54">
        <f t="shared" si="2"/>
        <v>0</v>
      </c>
      <c r="S11" s="54">
        <f t="shared" si="3"/>
        <v>0</v>
      </c>
      <c r="T11" s="54">
        <f t="shared" si="13"/>
        <v>0</v>
      </c>
      <c r="U11" s="54">
        <f t="shared" si="14"/>
        <v>0</v>
      </c>
      <c r="V11" s="48">
        <v>0</v>
      </c>
      <c r="W11" s="48">
        <v>0</v>
      </c>
      <c r="X11" s="54">
        <f t="shared" si="15"/>
        <v>0</v>
      </c>
      <c r="Y11" s="54">
        <f t="shared" si="16"/>
        <v>0</v>
      </c>
      <c r="Z11" s="54">
        <f t="shared" si="17"/>
        <v>0</v>
      </c>
      <c r="AA11" s="48">
        <f t="shared" si="4"/>
        <v>0</v>
      </c>
      <c r="AB11" s="61">
        <f t="shared" si="18"/>
        <v>0</v>
      </c>
      <c r="AC11" s="38"/>
      <c r="AE11" s="2"/>
      <c r="AF11" s="8"/>
      <c r="AG11" s="8"/>
    </row>
    <row r="12" spans="1:33" s="9" customFormat="1" ht="18" customHeight="1">
      <c r="A12" s="48">
        <v>7</v>
      </c>
      <c r="B12" s="51"/>
      <c r="C12" s="37"/>
      <c r="D12" s="37"/>
      <c r="E12" s="37"/>
      <c r="F12" s="48">
        <v>0</v>
      </c>
      <c r="G12" s="53">
        <f t="shared" si="5"/>
        <v>0</v>
      </c>
      <c r="H12" s="53">
        <f t="shared" si="6"/>
        <v>0</v>
      </c>
      <c r="I12" s="53">
        <f t="shared" si="7"/>
        <v>0</v>
      </c>
      <c r="J12" s="53">
        <f t="shared" si="8"/>
        <v>0</v>
      </c>
      <c r="K12" s="53">
        <f t="shared" si="9"/>
        <v>0</v>
      </c>
      <c r="L12" s="48">
        <f t="shared" si="10"/>
        <v>0</v>
      </c>
      <c r="M12" s="53">
        <v>0</v>
      </c>
      <c r="N12" s="54">
        <f t="shared" si="11"/>
        <v>0</v>
      </c>
      <c r="O12" s="54">
        <f t="shared" si="12"/>
        <v>0</v>
      </c>
      <c r="P12" s="54">
        <f t="shared" si="0"/>
        <v>0</v>
      </c>
      <c r="Q12" s="54">
        <f t="shared" si="1"/>
        <v>0</v>
      </c>
      <c r="R12" s="54">
        <f t="shared" si="2"/>
        <v>0</v>
      </c>
      <c r="S12" s="54">
        <f t="shared" si="3"/>
        <v>0</v>
      </c>
      <c r="T12" s="54">
        <f t="shared" si="13"/>
        <v>0</v>
      </c>
      <c r="U12" s="54">
        <f t="shared" si="14"/>
        <v>0</v>
      </c>
      <c r="V12" s="48">
        <v>0</v>
      </c>
      <c r="W12" s="48">
        <v>0</v>
      </c>
      <c r="X12" s="54">
        <f t="shared" si="15"/>
        <v>0</v>
      </c>
      <c r="Y12" s="54">
        <f t="shared" si="16"/>
        <v>0</v>
      </c>
      <c r="Z12" s="54">
        <f t="shared" si="17"/>
        <v>0</v>
      </c>
      <c r="AA12" s="48">
        <f t="shared" si="4"/>
        <v>0</v>
      </c>
      <c r="AB12" s="61">
        <f t="shared" si="18"/>
        <v>0</v>
      </c>
      <c r="AC12" s="38"/>
      <c r="AE12" s="8"/>
      <c r="AF12" s="8"/>
      <c r="AG12" s="8"/>
    </row>
    <row r="13" spans="1:33" s="9" customFormat="1" ht="18" customHeight="1">
      <c r="A13" s="48">
        <v>8</v>
      </c>
      <c r="B13" s="51"/>
      <c r="C13" s="37"/>
      <c r="D13" s="37"/>
      <c r="E13" s="37"/>
      <c r="F13" s="48">
        <v>0</v>
      </c>
      <c r="G13" s="53">
        <f t="shared" si="5"/>
        <v>0</v>
      </c>
      <c r="H13" s="53">
        <f t="shared" si="6"/>
        <v>0</v>
      </c>
      <c r="I13" s="53">
        <f t="shared" si="7"/>
        <v>0</v>
      </c>
      <c r="J13" s="53">
        <f t="shared" si="8"/>
        <v>0</v>
      </c>
      <c r="K13" s="53">
        <f t="shared" si="9"/>
        <v>0</v>
      </c>
      <c r="L13" s="48">
        <f t="shared" si="10"/>
        <v>0</v>
      </c>
      <c r="M13" s="53">
        <v>0</v>
      </c>
      <c r="N13" s="54">
        <f t="shared" si="11"/>
        <v>0</v>
      </c>
      <c r="O13" s="54">
        <f t="shared" si="12"/>
        <v>0</v>
      </c>
      <c r="P13" s="54">
        <f t="shared" si="0"/>
        <v>0</v>
      </c>
      <c r="Q13" s="54">
        <f t="shared" si="1"/>
        <v>0</v>
      </c>
      <c r="R13" s="54">
        <f t="shared" si="2"/>
        <v>0</v>
      </c>
      <c r="S13" s="54">
        <f t="shared" si="3"/>
        <v>0</v>
      </c>
      <c r="T13" s="54">
        <f t="shared" si="13"/>
        <v>0</v>
      </c>
      <c r="U13" s="54">
        <f t="shared" si="14"/>
        <v>0</v>
      </c>
      <c r="V13" s="48">
        <v>0</v>
      </c>
      <c r="W13" s="48">
        <v>0</v>
      </c>
      <c r="X13" s="54">
        <f t="shared" si="15"/>
        <v>0</v>
      </c>
      <c r="Y13" s="54">
        <f t="shared" si="16"/>
        <v>0</v>
      </c>
      <c r="Z13" s="54">
        <f t="shared" si="17"/>
        <v>0</v>
      </c>
      <c r="AA13" s="48">
        <f t="shared" si="4"/>
        <v>0</v>
      </c>
      <c r="AB13" s="61">
        <f t="shared" si="18"/>
        <v>0</v>
      </c>
      <c r="AC13" s="38"/>
      <c r="AE13" s="8"/>
      <c r="AF13" s="8"/>
      <c r="AG13" s="8"/>
    </row>
    <row r="14" spans="1:33" s="9" customFormat="1" ht="18" customHeight="1">
      <c r="A14" s="48">
        <v>9</v>
      </c>
      <c r="B14" s="51"/>
      <c r="C14" s="37"/>
      <c r="D14" s="37"/>
      <c r="E14" s="37"/>
      <c r="F14" s="48">
        <v>0</v>
      </c>
      <c r="G14" s="53">
        <f t="shared" si="5"/>
        <v>0</v>
      </c>
      <c r="H14" s="53">
        <f t="shared" si="6"/>
        <v>0</v>
      </c>
      <c r="I14" s="53">
        <f t="shared" si="7"/>
        <v>0</v>
      </c>
      <c r="J14" s="53">
        <f t="shared" si="8"/>
        <v>0</v>
      </c>
      <c r="K14" s="53">
        <f t="shared" si="9"/>
        <v>0</v>
      </c>
      <c r="L14" s="48">
        <f t="shared" si="10"/>
        <v>0</v>
      </c>
      <c r="M14" s="53">
        <v>0</v>
      </c>
      <c r="N14" s="54">
        <f t="shared" si="11"/>
        <v>0</v>
      </c>
      <c r="O14" s="54">
        <f t="shared" si="12"/>
        <v>0</v>
      </c>
      <c r="P14" s="54">
        <f t="shared" si="0"/>
        <v>0</v>
      </c>
      <c r="Q14" s="54">
        <f t="shared" si="1"/>
        <v>0</v>
      </c>
      <c r="R14" s="54">
        <f t="shared" si="2"/>
        <v>0</v>
      </c>
      <c r="S14" s="54">
        <f t="shared" si="3"/>
        <v>0</v>
      </c>
      <c r="T14" s="54">
        <f t="shared" si="13"/>
        <v>0</v>
      </c>
      <c r="U14" s="54">
        <f t="shared" si="14"/>
        <v>0</v>
      </c>
      <c r="V14" s="48">
        <v>0</v>
      </c>
      <c r="W14" s="48">
        <v>0</v>
      </c>
      <c r="X14" s="54">
        <f t="shared" si="15"/>
        <v>0</v>
      </c>
      <c r="Y14" s="54">
        <f t="shared" si="16"/>
        <v>0</v>
      </c>
      <c r="Z14" s="54">
        <f t="shared" si="17"/>
        <v>0</v>
      </c>
      <c r="AA14" s="48">
        <f t="shared" si="4"/>
        <v>0</v>
      </c>
      <c r="AB14" s="61">
        <f t="shared" si="18"/>
        <v>0</v>
      </c>
      <c r="AC14" s="38"/>
      <c r="AE14" s="8"/>
      <c r="AF14" s="8"/>
      <c r="AG14" s="8"/>
    </row>
    <row r="15" spans="1:33" ht="18" customHeight="1">
      <c r="A15" s="48">
        <v>10</v>
      </c>
      <c r="B15" s="51"/>
      <c r="C15" s="37"/>
      <c r="D15" s="37"/>
      <c r="E15" s="37"/>
      <c r="F15" s="48">
        <v>0</v>
      </c>
      <c r="G15" s="53">
        <f t="shared" si="5"/>
        <v>0</v>
      </c>
      <c r="H15" s="53">
        <f t="shared" si="6"/>
        <v>0</v>
      </c>
      <c r="I15" s="53">
        <f t="shared" si="7"/>
        <v>0</v>
      </c>
      <c r="J15" s="53">
        <f t="shared" si="8"/>
        <v>0</v>
      </c>
      <c r="K15" s="53">
        <f t="shared" si="9"/>
        <v>0</v>
      </c>
      <c r="L15" s="48">
        <f t="shared" si="10"/>
        <v>0</v>
      </c>
      <c r="M15" s="53">
        <v>0</v>
      </c>
      <c r="N15" s="54">
        <f t="shared" si="11"/>
        <v>0</v>
      </c>
      <c r="O15" s="54">
        <f t="shared" si="12"/>
        <v>0</v>
      </c>
      <c r="P15" s="54">
        <f t="shared" si="0"/>
        <v>0</v>
      </c>
      <c r="Q15" s="54">
        <f t="shared" si="1"/>
        <v>0</v>
      </c>
      <c r="R15" s="54">
        <f t="shared" si="2"/>
        <v>0</v>
      </c>
      <c r="S15" s="54">
        <f t="shared" si="3"/>
        <v>0</v>
      </c>
      <c r="T15" s="54">
        <f t="shared" si="13"/>
        <v>0</v>
      </c>
      <c r="U15" s="54">
        <f t="shared" si="14"/>
        <v>0</v>
      </c>
      <c r="V15" s="48">
        <v>0</v>
      </c>
      <c r="W15" s="48">
        <v>0</v>
      </c>
      <c r="X15" s="54">
        <f t="shared" si="15"/>
        <v>0</v>
      </c>
      <c r="Y15" s="54">
        <f t="shared" si="16"/>
        <v>0</v>
      </c>
      <c r="Z15" s="54">
        <f t="shared" si="17"/>
        <v>0</v>
      </c>
      <c r="AA15" s="48">
        <f t="shared" si="4"/>
        <v>0</v>
      </c>
      <c r="AB15" s="61">
        <f t="shared" si="18"/>
        <v>0</v>
      </c>
      <c r="AC15" s="39"/>
      <c r="AF15" s="8"/>
      <c r="AG15" s="8"/>
    </row>
    <row r="16" spans="1:33" s="9" customFormat="1" ht="18" customHeight="1">
      <c r="A16" s="48">
        <v>11</v>
      </c>
      <c r="B16" s="51"/>
      <c r="C16" s="37"/>
      <c r="D16" s="37"/>
      <c r="E16" s="37"/>
      <c r="F16" s="48">
        <v>0</v>
      </c>
      <c r="G16" s="53">
        <f t="shared" si="5"/>
        <v>0</v>
      </c>
      <c r="H16" s="53">
        <f t="shared" si="6"/>
        <v>0</v>
      </c>
      <c r="I16" s="53">
        <f t="shared" si="7"/>
        <v>0</v>
      </c>
      <c r="J16" s="53">
        <f t="shared" si="8"/>
        <v>0</v>
      </c>
      <c r="K16" s="53">
        <f t="shared" si="9"/>
        <v>0</v>
      </c>
      <c r="L16" s="48">
        <f t="shared" si="10"/>
        <v>0</v>
      </c>
      <c r="M16" s="53">
        <v>0</v>
      </c>
      <c r="N16" s="54">
        <f t="shared" si="11"/>
        <v>0</v>
      </c>
      <c r="O16" s="54">
        <f t="shared" si="12"/>
        <v>0</v>
      </c>
      <c r="P16" s="54">
        <f t="shared" si="0"/>
        <v>0</v>
      </c>
      <c r="Q16" s="54">
        <f t="shared" si="1"/>
        <v>0</v>
      </c>
      <c r="R16" s="54">
        <f t="shared" si="2"/>
        <v>0</v>
      </c>
      <c r="S16" s="54">
        <f t="shared" si="3"/>
        <v>0</v>
      </c>
      <c r="T16" s="54">
        <f t="shared" si="13"/>
        <v>0</v>
      </c>
      <c r="U16" s="54">
        <f t="shared" si="14"/>
        <v>0</v>
      </c>
      <c r="V16" s="48">
        <v>0</v>
      </c>
      <c r="W16" s="48">
        <v>0</v>
      </c>
      <c r="X16" s="54">
        <f t="shared" si="15"/>
        <v>0</v>
      </c>
      <c r="Y16" s="54">
        <f t="shared" si="16"/>
        <v>0</v>
      </c>
      <c r="Z16" s="54">
        <f t="shared" si="17"/>
        <v>0</v>
      </c>
      <c r="AA16" s="48">
        <f t="shared" si="4"/>
        <v>0</v>
      </c>
      <c r="AB16" s="61">
        <f t="shared" si="18"/>
        <v>0</v>
      </c>
      <c r="AC16" s="38"/>
      <c r="AE16" s="2"/>
      <c r="AF16" s="8"/>
      <c r="AG16" s="8"/>
    </row>
    <row r="17" spans="1:33" ht="18" customHeight="1">
      <c r="A17" s="48">
        <v>12</v>
      </c>
      <c r="B17" s="51"/>
      <c r="C17" s="37"/>
      <c r="D17" s="37"/>
      <c r="E17" s="37"/>
      <c r="F17" s="48">
        <v>0</v>
      </c>
      <c r="G17" s="53">
        <f t="shared" si="5"/>
        <v>0</v>
      </c>
      <c r="H17" s="53">
        <f t="shared" si="6"/>
        <v>0</v>
      </c>
      <c r="I17" s="53">
        <f t="shared" si="7"/>
        <v>0</v>
      </c>
      <c r="J17" s="53">
        <f t="shared" si="8"/>
        <v>0</v>
      </c>
      <c r="K17" s="53">
        <f t="shared" si="9"/>
        <v>0</v>
      </c>
      <c r="L17" s="48">
        <f t="shared" si="10"/>
        <v>0</v>
      </c>
      <c r="M17" s="53">
        <v>0</v>
      </c>
      <c r="N17" s="54">
        <f t="shared" si="11"/>
        <v>0</v>
      </c>
      <c r="O17" s="54">
        <f t="shared" si="12"/>
        <v>0</v>
      </c>
      <c r="P17" s="54">
        <f t="shared" si="0"/>
        <v>0</v>
      </c>
      <c r="Q17" s="54">
        <f t="shared" si="1"/>
        <v>0</v>
      </c>
      <c r="R17" s="54">
        <f t="shared" si="2"/>
        <v>0</v>
      </c>
      <c r="S17" s="54">
        <f t="shared" si="3"/>
        <v>0</v>
      </c>
      <c r="T17" s="54">
        <f t="shared" si="13"/>
        <v>0</v>
      </c>
      <c r="U17" s="54">
        <f t="shared" si="14"/>
        <v>0</v>
      </c>
      <c r="V17" s="48">
        <v>0</v>
      </c>
      <c r="W17" s="48">
        <v>0</v>
      </c>
      <c r="X17" s="54">
        <f t="shared" si="15"/>
        <v>0</v>
      </c>
      <c r="Y17" s="54">
        <f t="shared" si="16"/>
        <v>0</v>
      </c>
      <c r="Z17" s="54">
        <f t="shared" si="17"/>
        <v>0</v>
      </c>
      <c r="AA17" s="48">
        <f t="shared" si="4"/>
        <v>0</v>
      </c>
      <c r="AB17" s="61">
        <f t="shared" si="18"/>
        <v>0</v>
      </c>
      <c r="AC17" s="37"/>
      <c r="AE17" s="8"/>
      <c r="AF17" s="8"/>
      <c r="AG17" s="8"/>
    </row>
    <row r="18" spans="1:33" s="9" customFormat="1" ht="18" customHeight="1">
      <c r="A18" s="48">
        <v>13</v>
      </c>
      <c r="B18" s="51"/>
      <c r="C18" s="37"/>
      <c r="D18" s="37"/>
      <c r="E18" s="37"/>
      <c r="F18" s="48">
        <v>0</v>
      </c>
      <c r="G18" s="53">
        <f t="shared" si="5"/>
        <v>0</v>
      </c>
      <c r="H18" s="53">
        <f t="shared" si="6"/>
        <v>0</v>
      </c>
      <c r="I18" s="53">
        <f t="shared" si="7"/>
        <v>0</v>
      </c>
      <c r="J18" s="53">
        <f t="shared" si="8"/>
        <v>0</v>
      </c>
      <c r="K18" s="53">
        <f t="shared" si="9"/>
        <v>0</v>
      </c>
      <c r="L18" s="48">
        <f t="shared" si="10"/>
        <v>0</v>
      </c>
      <c r="M18" s="53">
        <v>0</v>
      </c>
      <c r="N18" s="54">
        <f t="shared" si="11"/>
        <v>0</v>
      </c>
      <c r="O18" s="54">
        <f t="shared" si="12"/>
        <v>0</v>
      </c>
      <c r="P18" s="54">
        <f t="shared" si="0"/>
        <v>0</v>
      </c>
      <c r="Q18" s="54">
        <f t="shared" si="1"/>
        <v>0</v>
      </c>
      <c r="R18" s="54">
        <f t="shared" si="2"/>
        <v>0</v>
      </c>
      <c r="S18" s="54">
        <f t="shared" si="3"/>
        <v>0</v>
      </c>
      <c r="T18" s="54">
        <f t="shared" si="13"/>
        <v>0</v>
      </c>
      <c r="U18" s="54">
        <f t="shared" si="14"/>
        <v>0</v>
      </c>
      <c r="V18" s="48">
        <v>0</v>
      </c>
      <c r="W18" s="48">
        <v>0</v>
      </c>
      <c r="X18" s="54">
        <f t="shared" si="15"/>
        <v>0</v>
      </c>
      <c r="Y18" s="54">
        <f t="shared" si="16"/>
        <v>0</v>
      </c>
      <c r="Z18" s="54">
        <f t="shared" si="17"/>
        <v>0</v>
      </c>
      <c r="AA18" s="48">
        <f t="shared" si="4"/>
        <v>0</v>
      </c>
      <c r="AB18" s="61">
        <f t="shared" si="18"/>
        <v>0</v>
      </c>
      <c r="AC18" s="38"/>
      <c r="AE18" s="2"/>
      <c r="AF18" s="8"/>
      <c r="AG18" s="8"/>
    </row>
    <row r="19" spans="1:33" ht="18" customHeight="1">
      <c r="A19" s="48">
        <v>14</v>
      </c>
      <c r="B19" s="51"/>
      <c r="C19" s="37"/>
      <c r="D19" s="37"/>
      <c r="E19" s="37"/>
      <c r="F19" s="48">
        <v>0</v>
      </c>
      <c r="G19" s="53">
        <f t="shared" si="5"/>
        <v>0</v>
      </c>
      <c r="H19" s="53">
        <f t="shared" si="6"/>
        <v>0</v>
      </c>
      <c r="I19" s="53">
        <f t="shared" si="7"/>
        <v>0</v>
      </c>
      <c r="J19" s="53">
        <f t="shared" si="8"/>
        <v>0</v>
      </c>
      <c r="K19" s="53">
        <f t="shared" si="9"/>
        <v>0</v>
      </c>
      <c r="L19" s="48">
        <f t="shared" si="10"/>
        <v>0</v>
      </c>
      <c r="M19" s="53">
        <v>0</v>
      </c>
      <c r="N19" s="54">
        <f t="shared" si="11"/>
        <v>0</v>
      </c>
      <c r="O19" s="54">
        <f t="shared" si="12"/>
        <v>0</v>
      </c>
      <c r="P19" s="54">
        <f t="shared" si="0"/>
        <v>0</v>
      </c>
      <c r="Q19" s="54">
        <f t="shared" si="1"/>
        <v>0</v>
      </c>
      <c r="R19" s="54">
        <f t="shared" si="2"/>
        <v>0</v>
      </c>
      <c r="S19" s="54">
        <f t="shared" si="3"/>
        <v>0</v>
      </c>
      <c r="T19" s="54">
        <f t="shared" si="13"/>
        <v>0</v>
      </c>
      <c r="U19" s="54">
        <f t="shared" si="14"/>
        <v>0</v>
      </c>
      <c r="V19" s="48">
        <v>0</v>
      </c>
      <c r="W19" s="48">
        <v>0</v>
      </c>
      <c r="X19" s="54">
        <f t="shared" si="15"/>
        <v>0</v>
      </c>
      <c r="Y19" s="54">
        <f t="shared" si="16"/>
        <v>0</v>
      </c>
      <c r="Z19" s="54">
        <f t="shared" si="17"/>
        <v>0</v>
      </c>
      <c r="AA19" s="48">
        <f t="shared" si="4"/>
        <v>0</v>
      </c>
      <c r="AB19" s="61">
        <f t="shared" si="18"/>
        <v>0</v>
      </c>
      <c r="AC19" s="37"/>
      <c r="AF19" s="8"/>
      <c r="AG19" s="8"/>
    </row>
    <row r="20" spans="1:33" ht="18" customHeight="1">
      <c r="A20" s="48">
        <v>15</v>
      </c>
      <c r="B20" s="51"/>
      <c r="C20" s="37"/>
      <c r="D20" s="37"/>
      <c r="E20" s="37"/>
      <c r="F20" s="48">
        <v>0</v>
      </c>
      <c r="G20" s="53">
        <f t="shared" si="5"/>
        <v>0</v>
      </c>
      <c r="H20" s="53">
        <f t="shared" si="6"/>
        <v>0</v>
      </c>
      <c r="I20" s="53">
        <f t="shared" si="7"/>
        <v>0</v>
      </c>
      <c r="J20" s="53">
        <f t="shared" si="8"/>
        <v>0</v>
      </c>
      <c r="K20" s="53">
        <f t="shared" si="9"/>
        <v>0</v>
      </c>
      <c r="L20" s="48">
        <f t="shared" si="10"/>
        <v>0</v>
      </c>
      <c r="M20" s="53">
        <v>0</v>
      </c>
      <c r="N20" s="54">
        <f t="shared" si="11"/>
        <v>0</v>
      </c>
      <c r="O20" s="54">
        <f t="shared" si="12"/>
        <v>0</v>
      </c>
      <c r="P20" s="54">
        <f t="shared" si="0"/>
        <v>0</v>
      </c>
      <c r="Q20" s="54">
        <f t="shared" si="1"/>
        <v>0</v>
      </c>
      <c r="R20" s="54">
        <f t="shared" si="2"/>
        <v>0</v>
      </c>
      <c r="S20" s="54">
        <f t="shared" si="3"/>
        <v>0</v>
      </c>
      <c r="T20" s="54">
        <f t="shared" si="13"/>
        <v>0</v>
      </c>
      <c r="U20" s="54">
        <f t="shared" si="14"/>
        <v>0</v>
      </c>
      <c r="V20" s="48">
        <v>0</v>
      </c>
      <c r="W20" s="48">
        <v>0</v>
      </c>
      <c r="X20" s="54">
        <f t="shared" si="15"/>
        <v>0</v>
      </c>
      <c r="Y20" s="54">
        <f t="shared" si="16"/>
        <v>0</v>
      </c>
      <c r="Z20" s="54">
        <f t="shared" si="17"/>
        <v>0</v>
      </c>
      <c r="AA20" s="48">
        <f t="shared" si="4"/>
        <v>0</v>
      </c>
      <c r="AB20" s="61">
        <f t="shared" si="18"/>
        <v>0</v>
      </c>
      <c r="AC20" s="37"/>
      <c r="AE20" s="8"/>
      <c r="AF20" s="8"/>
      <c r="AG20" s="8"/>
    </row>
    <row r="21" spans="1:33" ht="18" customHeight="1">
      <c r="A21" s="48">
        <v>16</v>
      </c>
      <c r="B21" s="51"/>
      <c r="C21" s="37"/>
      <c r="D21" s="37"/>
      <c r="E21" s="37"/>
      <c r="F21" s="48">
        <v>0</v>
      </c>
      <c r="G21" s="53">
        <f t="shared" si="5"/>
        <v>0</v>
      </c>
      <c r="H21" s="53">
        <f t="shared" si="6"/>
        <v>0</v>
      </c>
      <c r="I21" s="53">
        <f t="shared" si="7"/>
        <v>0</v>
      </c>
      <c r="J21" s="53">
        <f t="shared" si="8"/>
        <v>0</v>
      </c>
      <c r="K21" s="53">
        <f t="shared" si="9"/>
        <v>0</v>
      </c>
      <c r="L21" s="48">
        <f t="shared" si="10"/>
        <v>0</v>
      </c>
      <c r="M21" s="53">
        <v>0</v>
      </c>
      <c r="N21" s="54">
        <f t="shared" si="11"/>
        <v>0</v>
      </c>
      <c r="O21" s="54">
        <f t="shared" si="12"/>
        <v>0</v>
      </c>
      <c r="P21" s="54">
        <f t="shared" si="0"/>
        <v>0</v>
      </c>
      <c r="Q21" s="54">
        <f t="shared" si="1"/>
        <v>0</v>
      </c>
      <c r="R21" s="54">
        <f t="shared" si="2"/>
        <v>0</v>
      </c>
      <c r="S21" s="54">
        <f t="shared" si="3"/>
        <v>0</v>
      </c>
      <c r="T21" s="54">
        <f t="shared" si="13"/>
        <v>0</v>
      </c>
      <c r="U21" s="54">
        <f t="shared" si="14"/>
        <v>0</v>
      </c>
      <c r="V21" s="48">
        <v>0</v>
      </c>
      <c r="W21" s="48">
        <v>0</v>
      </c>
      <c r="X21" s="54">
        <f t="shared" si="15"/>
        <v>0</v>
      </c>
      <c r="Y21" s="54">
        <f t="shared" si="16"/>
        <v>0</v>
      </c>
      <c r="Z21" s="54">
        <f t="shared" si="17"/>
        <v>0</v>
      </c>
      <c r="AA21" s="48">
        <f t="shared" si="4"/>
        <v>0</v>
      </c>
      <c r="AB21" s="61">
        <f t="shared" si="18"/>
        <v>0</v>
      </c>
      <c r="AC21" s="37"/>
      <c r="AE21" s="8"/>
      <c r="AF21" s="8"/>
      <c r="AG21" s="8"/>
    </row>
    <row r="22" spans="1:33" ht="18" customHeight="1">
      <c r="A22" s="48">
        <v>17</v>
      </c>
      <c r="B22" s="51"/>
      <c r="C22" s="37"/>
      <c r="D22" s="40"/>
      <c r="E22" s="37"/>
      <c r="F22" s="48">
        <v>0</v>
      </c>
      <c r="G22" s="53">
        <f t="shared" si="5"/>
        <v>0</v>
      </c>
      <c r="H22" s="53">
        <f t="shared" si="6"/>
        <v>0</v>
      </c>
      <c r="I22" s="53">
        <f t="shared" si="7"/>
        <v>0</v>
      </c>
      <c r="J22" s="53">
        <f t="shared" si="8"/>
        <v>0</v>
      </c>
      <c r="K22" s="53">
        <f t="shared" si="9"/>
        <v>0</v>
      </c>
      <c r="L22" s="48">
        <f t="shared" si="10"/>
        <v>0</v>
      </c>
      <c r="M22" s="53">
        <v>0</v>
      </c>
      <c r="N22" s="54">
        <f t="shared" si="11"/>
        <v>0</v>
      </c>
      <c r="O22" s="54">
        <f t="shared" si="12"/>
        <v>0</v>
      </c>
      <c r="P22" s="54">
        <f t="shared" si="0"/>
        <v>0</v>
      </c>
      <c r="Q22" s="54">
        <f t="shared" si="1"/>
        <v>0</v>
      </c>
      <c r="R22" s="54">
        <f t="shared" si="2"/>
        <v>0</v>
      </c>
      <c r="S22" s="54">
        <f t="shared" si="3"/>
        <v>0</v>
      </c>
      <c r="T22" s="54">
        <f t="shared" si="13"/>
        <v>0</v>
      </c>
      <c r="U22" s="54">
        <f t="shared" si="14"/>
        <v>0</v>
      </c>
      <c r="V22" s="48">
        <v>0</v>
      </c>
      <c r="W22" s="48">
        <v>0</v>
      </c>
      <c r="X22" s="54">
        <f t="shared" si="15"/>
        <v>0</v>
      </c>
      <c r="Y22" s="54">
        <f t="shared" si="16"/>
        <v>0</v>
      </c>
      <c r="Z22" s="54">
        <f t="shared" si="17"/>
        <v>0</v>
      </c>
      <c r="AA22" s="48">
        <f t="shared" si="4"/>
        <v>0</v>
      </c>
      <c r="AB22" s="61">
        <f t="shared" si="18"/>
        <v>0</v>
      </c>
      <c r="AC22" s="37"/>
      <c r="AF22" s="8"/>
      <c r="AG22" s="8"/>
    </row>
    <row r="23" spans="1:33" ht="18" customHeight="1">
      <c r="A23" s="48">
        <v>18</v>
      </c>
      <c r="B23" s="51"/>
      <c r="C23" s="37"/>
      <c r="D23" s="37"/>
      <c r="E23" s="37"/>
      <c r="F23" s="48">
        <v>0</v>
      </c>
      <c r="G23" s="53">
        <f t="shared" si="5"/>
        <v>0</v>
      </c>
      <c r="H23" s="53">
        <f t="shared" si="6"/>
        <v>0</v>
      </c>
      <c r="I23" s="53">
        <f t="shared" si="7"/>
        <v>0</v>
      </c>
      <c r="J23" s="53">
        <f t="shared" si="8"/>
        <v>0</v>
      </c>
      <c r="K23" s="53">
        <f t="shared" si="9"/>
        <v>0</v>
      </c>
      <c r="L23" s="48">
        <f t="shared" si="10"/>
        <v>0</v>
      </c>
      <c r="M23" s="53">
        <v>0</v>
      </c>
      <c r="N23" s="54">
        <f t="shared" si="11"/>
        <v>0</v>
      </c>
      <c r="O23" s="54">
        <f t="shared" si="12"/>
        <v>0</v>
      </c>
      <c r="P23" s="54">
        <f t="shared" si="0"/>
        <v>0</v>
      </c>
      <c r="Q23" s="54">
        <f t="shared" si="1"/>
        <v>0</v>
      </c>
      <c r="R23" s="54">
        <f t="shared" si="2"/>
        <v>0</v>
      </c>
      <c r="S23" s="54">
        <f t="shared" si="3"/>
        <v>0</v>
      </c>
      <c r="T23" s="54">
        <f t="shared" si="13"/>
        <v>0</v>
      </c>
      <c r="U23" s="54">
        <f t="shared" si="14"/>
        <v>0</v>
      </c>
      <c r="V23" s="48">
        <v>0</v>
      </c>
      <c r="W23" s="48">
        <v>0</v>
      </c>
      <c r="X23" s="54">
        <f t="shared" si="15"/>
        <v>0</v>
      </c>
      <c r="Y23" s="54">
        <f t="shared" si="16"/>
        <v>0</v>
      </c>
      <c r="Z23" s="54">
        <f t="shared" si="17"/>
        <v>0</v>
      </c>
      <c r="AA23" s="48">
        <f t="shared" si="4"/>
        <v>0</v>
      </c>
      <c r="AB23" s="61">
        <f t="shared" si="18"/>
        <v>0</v>
      </c>
      <c r="AC23" s="37"/>
      <c r="AF23" s="8"/>
      <c r="AG23" s="8"/>
    </row>
    <row r="24" spans="1:33" ht="18" customHeight="1">
      <c r="A24" s="48">
        <v>19</v>
      </c>
      <c r="B24" s="51"/>
      <c r="C24" s="37"/>
      <c r="D24" s="37"/>
      <c r="E24" s="37"/>
      <c r="F24" s="48">
        <v>0</v>
      </c>
      <c r="G24" s="53">
        <f t="shared" si="5"/>
        <v>0</v>
      </c>
      <c r="H24" s="53">
        <f t="shared" si="6"/>
        <v>0</v>
      </c>
      <c r="I24" s="53">
        <f t="shared" si="7"/>
        <v>0</v>
      </c>
      <c r="J24" s="53">
        <f t="shared" si="8"/>
        <v>0</v>
      </c>
      <c r="K24" s="53">
        <f t="shared" si="9"/>
        <v>0</v>
      </c>
      <c r="L24" s="48">
        <f t="shared" si="10"/>
        <v>0</v>
      </c>
      <c r="M24" s="53">
        <v>0</v>
      </c>
      <c r="N24" s="54">
        <f t="shared" si="11"/>
        <v>0</v>
      </c>
      <c r="O24" s="54">
        <f t="shared" si="12"/>
        <v>0</v>
      </c>
      <c r="P24" s="54">
        <f t="shared" si="0"/>
        <v>0</v>
      </c>
      <c r="Q24" s="54">
        <f t="shared" si="1"/>
        <v>0</v>
      </c>
      <c r="R24" s="54">
        <f t="shared" si="2"/>
        <v>0</v>
      </c>
      <c r="S24" s="54">
        <f t="shared" si="3"/>
        <v>0</v>
      </c>
      <c r="T24" s="54">
        <f t="shared" si="13"/>
        <v>0</v>
      </c>
      <c r="U24" s="54">
        <f t="shared" si="14"/>
        <v>0</v>
      </c>
      <c r="V24" s="48">
        <v>0</v>
      </c>
      <c r="W24" s="48">
        <v>0</v>
      </c>
      <c r="X24" s="54">
        <f t="shared" si="15"/>
        <v>0</v>
      </c>
      <c r="Y24" s="54">
        <f t="shared" si="16"/>
        <v>0</v>
      </c>
      <c r="Z24" s="54">
        <f t="shared" si="17"/>
        <v>0</v>
      </c>
      <c r="AA24" s="48">
        <f t="shared" si="4"/>
        <v>0</v>
      </c>
      <c r="AB24" s="61">
        <f t="shared" si="18"/>
        <v>0</v>
      </c>
      <c r="AC24" s="37"/>
      <c r="AE24" s="8"/>
      <c r="AF24" s="8"/>
      <c r="AG24" s="8"/>
    </row>
    <row r="25" spans="1:33" ht="18" customHeight="1">
      <c r="A25" s="48">
        <v>20</v>
      </c>
      <c r="B25" s="51"/>
      <c r="C25" s="37"/>
      <c r="D25" s="37"/>
      <c r="E25" s="37"/>
      <c r="F25" s="48">
        <v>0</v>
      </c>
      <c r="G25" s="53">
        <f t="shared" si="5"/>
        <v>0</v>
      </c>
      <c r="H25" s="53">
        <f t="shared" si="6"/>
        <v>0</v>
      </c>
      <c r="I25" s="53">
        <f t="shared" si="7"/>
        <v>0</v>
      </c>
      <c r="J25" s="53">
        <f t="shared" si="8"/>
        <v>0</v>
      </c>
      <c r="K25" s="53">
        <f t="shared" si="9"/>
        <v>0</v>
      </c>
      <c r="L25" s="48">
        <f t="shared" si="10"/>
        <v>0</v>
      </c>
      <c r="M25" s="53">
        <v>0</v>
      </c>
      <c r="N25" s="54">
        <f t="shared" si="11"/>
        <v>0</v>
      </c>
      <c r="O25" s="54">
        <f t="shared" si="12"/>
        <v>0</v>
      </c>
      <c r="P25" s="54">
        <f t="shared" si="0"/>
        <v>0</v>
      </c>
      <c r="Q25" s="54">
        <f t="shared" si="1"/>
        <v>0</v>
      </c>
      <c r="R25" s="54">
        <f t="shared" si="2"/>
        <v>0</v>
      </c>
      <c r="S25" s="54">
        <f t="shared" si="3"/>
        <v>0</v>
      </c>
      <c r="T25" s="54">
        <f t="shared" si="13"/>
        <v>0</v>
      </c>
      <c r="U25" s="54">
        <f t="shared" si="14"/>
        <v>0</v>
      </c>
      <c r="V25" s="48">
        <v>0</v>
      </c>
      <c r="W25" s="48">
        <v>0</v>
      </c>
      <c r="X25" s="54">
        <f t="shared" si="15"/>
        <v>0</v>
      </c>
      <c r="Y25" s="54">
        <f t="shared" si="16"/>
        <v>0</v>
      </c>
      <c r="Z25" s="54">
        <f t="shared" si="17"/>
        <v>0</v>
      </c>
      <c r="AA25" s="48">
        <f t="shared" si="4"/>
        <v>0</v>
      </c>
      <c r="AB25" s="61">
        <f t="shared" si="18"/>
        <v>0</v>
      </c>
      <c r="AC25" s="37"/>
      <c r="AE25" s="8"/>
      <c r="AF25" s="8"/>
      <c r="AG25" s="8"/>
    </row>
    <row r="26" ht="12.75">
      <c r="V26" s="58"/>
    </row>
    <row r="27" spans="1:33" ht="18" customHeight="1">
      <c r="A27" s="48"/>
      <c r="B27" s="48"/>
      <c r="C27" s="37"/>
      <c r="D27" s="36" t="s">
        <v>30</v>
      </c>
      <c r="E27" s="37"/>
      <c r="F27" s="52">
        <f aca="true" t="shared" si="19" ref="F27:AB27">SUM(F6:F26)</f>
        <v>6000</v>
      </c>
      <c r="G27" s="52">
        <f t="shared" si="19"/>
        <v>3000</v>
      </c>
      <c r="H27" s="52">
        <f t="shared" si="19"/>
        <v>1200</v>
      </c>
      <c r="I27" s="52">
        <f t="shared" si="19"/>
        <v>600</v>
      </c>
      <c r="J27" s="52">
        <f t="shared" si="19"/>
        <v>600</v>
      </c>
      <c r="K27" s="52">
        <f t="shared" si="19"/>
        <v>600</v>
      </c>
      <c r="L27" s="52">
        <f t="shared" si="19"/>
        <v>6000</v>
      </c>
      <c r="M27" s="52">
        <f t="shared" si="19"/>
        <v>31</v>
      </c>
      <c r="N27" s="52">
        <f t="shared" si="19"/>
        <v>3000</v>
      </c>
      <c r="O27" s="52">
        <f t="shared" si="19"/>
        <v>1200</v>
      </c>
      <c r="P27" s="52">
        <f t="shared" si="19"/>
        <v>600</v>
      </c>
      <c r="Q27" s="52">
        <f t="shared" si="19"/>
        <v>600</v>
      </c>
      <c r="R27" s="52">
        <f t="shared" si="19"/>
        <v>600</v>
      </c>
      <c r="S27" s="52">
        <f t="shared" si="19"/>
        <v>6000</v>
      </c>
      <c r="T27" s="52">
        <f t="shared" si="19"/>
        <v>105.00000000000001</v>
      </c>
      <c r="U27" s="52">
        <f t="shared" si="19"/>
        <v>432</v>
      </c>
      <c r="V27" s="52">
        <f t="shared" si="19"/>
        <v>0</v>
      </c>
      <c r="W27" s="52">
        <f t="shared" si="19"/>
        <v>60</v>
      </c>
      <c r="X27" s="52">
        <f t="shared" si="19"/>
        <v>597</v>
      </c>
      <c r="Y27" s="52">
        <f t="shared" si="19"/>
        <v>285</v>
      </c>
      <c r="Z27" s="52">
        <f t="shared" si="19"/>
        <v>132</v>
      </c>
      <c r="AA27" s="52">
        <f t="shared" si="19"/>
        <v>300</v>
      </c>
      <c r="AB27" s="52">
        <f t="shared" si="19"/>
        <v>5403</v>
      </c>
      <c r="AC27" s="41"/>
      <c r="AD27" s="4"/>
      <c r="AE27" s="13"/>
      <c r="AF27" s="13"/>
      <c r="AG27" s="8"/>
    </row>
    <row r="28" spans="4:29" ht="18" customHeight="1">
      <c r="D28" s="26"/>
      <c r="X28" s="60"/>
      <c r="AB28" s="45"/>
      <c r="AC28" s="13"/>
    </row>
    <row r="29" ht="18" customHeight="1"/>
    <row r="30" ht="18" customHeight="1"/>
    <row r="31" spans="14:23" ht="18" customHeight="1">
      <c r="N31" s="36" t="s">
        <v>195</v>
      </c>
      <c r="O31" s="42" t="s">
        <v>150</v>
      </c>
      <c r="P31" s="76">
        <f>+N27+P27</f>
        <v>3600</v>
      </c>
      <c r="Q31" s="77"/>
      <c r="T31" s="36" t="s">
        <v>166</v>
      </c>
      <c r="U31" s="35" t="s">
        <v>150</v>
      </c>
      <c r="V31" s="76">
        <f>+S27</f>
        <v>6000</v>
      </c>
      <c r="W31" s="77"/>
    </row>
    <row r="32" spans="14:23" ht="18" customHeight="1">
      <c r="N32" s="70" t="s">
        <v>200</v>
      </c>
      <c r="O32" s="71"/>
      <c r="P32" s="43">
        <v>0.12</v>
      </c>
      <c r="Q32" s="54">
        <f>+P31*12/100</f>
        <v>432</v>
      </c>
      <c r="T32" s="72" t="s">
        <v>200</v>
      </c>
      <c r="U32" s="73"/>
      <c r="V32" s="44">
        <v>0.0175</v>
      </c>
      <c r="W32" s="48">
        <f>+V31*1.75/100</f>
        <v>105</v>
      </c>
    </row>
    <row r="33" spans="14:23" ht="18" customHeight="1">
      <c r="N33" s="72" t="s">
        <v>199</v>
      </c>
      <c r="O33" s="73"/>
      <c r="P33" s="44">
        <v>0.1361</v>
      </c>
      <c r="Q33" s="54">
        <f>+P31*13.61/100</f>
        <v>489.96</v>
      </c>
      <c r="T33" s="72" t="s">
        <v>199</v>
      </c>
      <c r="U33" s="73"/>
      <c r="V33" s="44">
        <v>0.0475</v>
      </c>
      <c r="W33" s="48">
        <f>+V31*4.75/100</f>
        <v>285</v>
      </c>
    </row>
    <row r="34" spans="14:23" ht="18" customHeight="1">
      <c r="N34" s="68" t="s">
        <v>30</v>
      </c>
      <c r="O34" s="69"/>
      <c r="P34" s="44">
        <f>+P32+P33</f>
        <v>0.2561</v>
      </c>
      <c r="Q34" s="55">
        <f>+Q33+Q32</f>
        <v>921.96</v>
      </c>
      <c r="T34" s="68" t="s">
        <v>30</v>
      </c>
      <c r="U34" s="69"/>
      <c r="V34" s="59">
        <f>+V33+V32</f>
        <v>0.065</v>
      </c>
      <c r="W34" s="36">
        <f>+W33+W32</f>
        <v>390</v>
      </c>
    </row>
    <row r="35" ht="18" customHeight="1">
      <c r="T35" s="21"/>
    </row>
    <row r="36" ht="18" customHeight="1">
      <c r="T36" s="21"/>
    </row>
    <row r="37" spans="3:20" ht="18" customHeight="1">
      <c r="C37" s="7"/>
      <c r="T37" s="21"/>
    </row>
    <row r="38" ht="18" customHeight="1">
      <c r="T38" s="57"/>
    </row>
    <row r="39" spans="3:20" ht="18" customHeight="1">
      <c r="C39" s="46" t="s">
        <v>203</v>
      </c>
      <c r="D39" s="8" t="s">
        <v>204</v>
      </c>
      <c r="P39" s="45"/>
      <c r="Q39" s="45"/>
      <c r="R39" s="45"/>
      <c r="S39" s="45"/>
      <c r="T39" s="57"/>
    </row>
    <row r="40" spans="3:20" ht="18" customHeight="1">
      <c r="C40" s="24"/>
      <c r="D40" s="8" t="s">
        <v>205</v>
      </c>
      <c r="Q40" s="3"/>
      <c r="R40" s="3"/>
      <c r="T40" s="21"/>
    </row>
    <row r="41" spans="4:20" ht="18" customHeight="1">
      <c r="D41" s="2" t="s">
        <v>206</v>
      </c>
      <c r="S41" s="3"/>
      <c r="T41" s="6"/>
    </row>
    <row r="42" ht="12.75">
      <c r="D42" s="7" t="s">
        <v>207</v>
      </c>
    </row>
    <row r="44" ht="12.75">
      <c r="C44" s="7"/>
    </row>
    <row r="45" spans="3:4" ht="12.75">
      <c r="C45" s="7"/>
      <c r="D45" s="7"/>
    </row>
    <row r="46" spans="3:4" ht="12.75">
      <c r="C46" s="7"/>
      <c r="D46" s="7"/>
    </row>
    <row r="47" ht="12.75">
      <c r="D47" s="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</sheetData>
  <mergeCells count="23">
    <mergeCell ref="B1:AB1"/>
    <mergeCell ref="A2:AB2"/>
    <mergeCell ref="E4:E5"/>
    <mergeCell ref="G4:L4"/>
    <mergeCell ref="F4:F5"/>
    <mergeCell ref="M4:M5"/>
    <mergeCell ref="D4:D5"/>
    <mergeCell ref="C4:C5"/>
    <mergeCell ref="A4:A5"/>
    <mergeCell ref="B4:B5"/>
    <mergeCell ref="AC4:AC5"/>
    <mergeCell ref="P31:Q31"/>
    <mergeCell ref="V31:W31"/>
    <mergeCell ref="T4:X4"/>
    <mergeCell ref="AB4:AB5"/>
    <mergeCell ref="Y4:AA4"/>
    <mergeCell ref="N4:S4"/>
    <mergeCell ref="N34:O34"/>
    <mergeCell ref="T34:U34"/>
    <mergeCell ref="N32:O32"/>
    <mergeCell ref="N33:O33"/>
    <mergeCell ref="T32:U32"/>
    <mergeCell ref="T33:U33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HRMANAGER</cp:lastModifiedBy>
  <cp:lastPrinted>2007-06-08T04:05:44Z</cp:lastPrinted>
  <dcterms:created xsi:type="dcterms:W3CDTF">1996-10-14T23:33:28Z</dcterms:created>
  <dcterms:modified xsi:type="dcterms:W3CDTF">2007-06-14T12:44:46Z</dcterms:modified>
  <cp:category/>
  <cp:version/>
  <cp:contentType/>
  <cp:contentStatus/>
</cp:coreProperties>
</file>